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Net Worth" sheetId="2" state="visible" r:id="rId2"/>
    <sheet xmlns:r="http://schemas.openxmlformats.org/officeDocument/2006/relationships" name="Balances" sheetId="3" state="visible" r:id="rId3"/>
    <sheet xmlns:r="http://schemas.openxmlformats.org/officeDocument/2006/relationships" name="Monthly" sheetId="4" state="visible" r:id="rId4"/>
    <sheet xmlns:r="http://schemas.openxmlformats.org/officeDocument/2006/relationships" name="Setting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mmm yyyy"/>
    <numFmt numFmtId="166" formatCode="mmm yy"/>
    <numFmt numFmtId="167" formatCode="&quot;$&quot;#,##0;-&quot;$&quot;#,##0"/>
    <numFmt numFmtId="168" formatCode="+&quot;$&quot;#,##0;-&quot;$&quot;#,##0;&quot;$&quot;0"/>
  </numFmts>
  <fonts count="10">
    <font>
      <name val="Calibri"/>
      <family val="2"/>
      <color theme="1"/>
      <sz val="11"/>
      <scheme val="minor"/>
    </font>
    <font>
      <name val="Arial"/>
      <b val="1"/>
      <color rgb="001E1C19"/>
      <sz val="16"/>
    </font>
    <font>
      <name val="Arial"/>
      <i val="1"/>
      <color rgb="005A554C"/>
      <sz val="9"/>
    </font>
    <font>
      <name val="Arial"/>
      <color rgb="001E1C19"/>
      <sz val="10"/>
    </font>
    <font>
      <name val="Arial"/>
      <b val="1"/>
      <color rgb="001E1C19"/>
      <sz val="10"/>
    </font>
    <font>
      <name val="Arial"/>
      <color rgb="000000FF"/>
      <sz val="10"/>
    </font>
    <font>
      <name val="Arial"/>
      <b val="1"/>
      <color rgb="00FBF8F2"/>
      <sz val="10"/>
    </font>
    <font>
      <color rgb="00FFFFFF"/>
      <sz val="8"/>
    </font>
    <font>
      <name val="Arial"/>
      <b val="1"/>
      <color rgb="001E1C19"/>
      <sz val="14"/>
    </font>
    <font>
      <name val="Arial"/>
      <b val="1"/>
      <color rgb="009C3B1B"/>
      <sz val="10"/>
    </font>
  </fonts>
  <fills count="5">
    <fill>
      <patternFill/>
    </fill>
    <fill>
      <patternFill patternType="gray125"/>
    </fill>
    <fill>
      <patternFill patternType="solid">
        <fgColor rgb="00FFF6CC"/>
      </patternFill>
    </fill>
    <fill>
      <patternFill patternType="solid">
        <fgColor rgb="001E1C19"/>
      </patternFill>
    </fill>
    <fill>
      <patternFill patternType="solid">
        <fgColor rgb="005A554C"/>
      </patternFill>
    </fill>
  </fills>
  <borders count="3">
    <border>
      <left/>
      <right/>
      <top/>
      <bottom/>
      <diagonal/>
    </border>
    <border>
      <left style="thin">
        <color rgb="00CFC6B4"/>
      </left>
      <right style="thin">
        <color rgb="00CFC6B4"/>
      </right>
      <top style="thin">
        <color rgb="00CFC6B4"/>
      </top>
      <bottom style="thin">
        <color rgb="00CFC6B4"/>
      </bottom>
    </border>
    <border>
      <bottom style="thin">
        <color rgb="00E3DCCD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1" fillId="0" borderId="0" pivotButton="0" quotePrefix="0" xfId="0"/>
    <xf numFmtId="0" fontId="7" fillId="0" borderId="0" pivotButton="0" quotePrefix="0" xfId="0"/>
    <xf numFmtId="0" fontId="2" fillId="0" borderId="0" pivotButton="0" quotePrefix="0" xfId="0"/>
    <xf numFmtId="0" fontId="4" fillId="0" borderId="2" pivotButton="0" quotePrefix="0" xfId="0"/>
    <xf numFmtId="165" fontId="4" fillId="0" borderId="2" applyAlignment="1" pivotButton="0" quotePrefix="0" xfId="0">
      <alignment horizontal="right"/>
    </xf>
    <xf numFmtId="167" fontId="8" fillId="0" borderId="2" applyAlignment="1" pivotButton="0" quotePrefix="0" xfId="0">
      <alignment horizontal="right"/>
    </xf>
    <xf numFmtId="0" fontId="3" fillId="0" borderId="2" pivotButton="0" quotePrefix="0" xfId="0"/>
    <xf numFmtId="167" fontId="3" fillId="0" borderId="2" applyAlignment="1" pivotButton="0" quotePrefix="0" xfId="0">
      <alignment horizontal="right"/>
    </xf>
    <xf numFmtId="168" fontId="4" fillId="0" borderId="2" applyAlignment="1" pivotButton="0" quotePrefix="0" xfId="0">
      <alignment horizontal="right"/>
    </xf>
    <xf numFmtId="168" fontId="3" fillId="0" borderId="2" applyAlignment="1" pivotButton="0" quotePrefix="0" xfId="0">
      <alignment horizontal="right"/>
    </xf>
    <xf numFmtId="167" fontId="4" fillId="0" borderId="2" applyAlignment="1" pivotButton="0" quotePrefix="0" xfId="0">
      <alignment horizontal="right"/>
    </xf>
    <xf numFmtId="0" fontId="9" fillId="0" borderId="0" pivotButton="0" quotePrefix="0" xfId="0"/>
    <xf numFmtId="0" fontId="6" fillId="3" borderId="0" applyAlignment="1" pivotButton="0" quotePrefix="0" xfId="0">
      <alignment horizontal="center" vertical="center" wrapText="1"/>
    </xf>
    <xf numFmtId="0" fontId="6" fillId="4" borderId="0" applyAlignment="1" pivotButton="0" quotePrefix="0" xfId="0">
      <alignment horizontal="center" vertical="center" wrapText="1"/>
    </xf>
    <xf numFmtId="167" fontId="3" fillId="0" borderId="2" pivotButton="0" quotePrefix="0" xfId="0"/>
    <xf numFmtId="168" fontId="3" fillId="0" borderId="2" pivotButton="0" quotePrefix="0" xfId="0"/>
    <xf numFmtId="166" fontId="6" fillId="3" borderId="0" applyAlignment="1" pivotButton="0" quotePrefix="0" xfId="0">
      <alignment horizontal="center" vertical="center"/>
    </xf>
    <xf numFmtId="0" fontId="5" fillId="2" borderId="1" pivotButton="0" quotePrefix="0" xfId="0"/>
    <xf numFmtId="167" fontId="5" fillId="2" borderId="1" pivotButton="0" quotePrefix="0" xfId="0"/>
    <xf numFmtId="165" fontId="3" fillId="0" borderId="2" pivotButton="0" quotePrefix="0" xfId="0"/>
    <xf numFmtId="1" fontId="3" fillId="0" borderId="2" pivotButton="0" quotePrefix="0" xfId="0"/>
    <xf numFmtId="167" fontId="4" fillId="0" borderId="2" pivotButton="0" quotePrefix="0" xfId="0"/>
    <xf numFmtId="0" fontId="4" fillId="0" borderId="0" pivotButton="0" quotePrefix="0" xfId="0"/>
    <xf numFmtId="165" fontId="5" fillId="2" borderId="1" pivotButton="0" quotePrefix="0" xfId="0"/>
  </cellXfs>
  <cellStyles count="1">
    <cellStyle name="Normal" xfId="0" builtinId="0" hidden="0"/>
  </cellStyles>
  <dxfs count="1">
    <dxf>
      <font>
        <name val="Arial"/>
        <b val="1"/>
        <color rgb="009C3B1B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Net worth by month</a:t>
            </a:r>
          </a:p>
        </rich>
      </tx>
    </title>
    <plotArea>
      <lineChart>
        <grouping val="standard"/>
        <ser>
          <idx val="0"/>
          <order val="0"/>
          <spPr>
            <a:ln xmlns:a="http://schemas.openxmlformats.org/drawingml/2006/main" w="22000">
              <a:solidFill>
                <a:srgbClr val="1E1C19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'Monthly'!$B$6:$B$65</f>
            </numRef>
          </cat>
          <val>
            <numRef>
              <f>'Monthly'!$K$6:$K$65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numFmt formatCode="mmm yy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&quot;$&quot;#,##0" sourceLinked="0"/>
        <majorTickMark val="none"/>
        <minorTickMark val="none"/>
        <crossAx val="10"/>
      </valAx>
    </plotArea>
    <plotVisOnly val="0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2</row>
      <rowOff>0</rowOff>
    </from>
    <ext cx="558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>
      <c r="B2" s="1" t="inlineStr">
        <is>
          <t>Net Worth Tracker</t>
        </is>
      </c>
    </row>
    <row r="3">
      <c r="B3" s="2" t="inlineStr">
        <is>
          <t>From Kitchen Table Sheets · free to use</t>
        </is>
      </c>
    </row>
    <row r="4">
      <c r="B4" s="3" t="inlineStr"/>
    </row>
    <row r="5">
      <c r="B5" s="4" t="inlineStr">
        <is>
          <t>How to use it</t>
        </is>
      </c>
    </row>
    <row r="6">
      <c r="B6" s="3" t="inlineStr">
        <is>
          <t>1. Settings tab: type the first month you're tracking. The category list is there too — the defaults work for most US households.</t>
        </is>
      </c>
    </row>
    <row r="7">
      <c r="B7" s="3" t="inlineStr">
        <is>
          <t>2. Balances tab: one row per account — checking, savings, retirement, home, car, mortgage, loans, cards. Pick a category for each.</t>
        </is>
      </c>
    </row>
    <row r="8">
      <c r="B8" s="3" t="inlineStr">
        <is>
          <t>3. Once a month, type each account's balance in that month's column. Type debts as positive numbers (what you owe). The sheet knows they're debts from the category.</t>
        </is>
      </c>
    </row>
    <row r="9">
      <c r="B9" s="3" t="inlineStr">
        <is>
          <t>4. Net Worth tab: the latest month, the change since last month and over 12 months, and a chart. Monthly tab: every month's totals.</t>
        </is>
      </c>
    </row>
    <row r="10">
      <c r="B10" s="3" t="inlineStr"/>
    </row>
    <row r="11">
      <c r="B11" s="4" t="inlineStr">
        <is>
          <t>Good habits</t>
        </is>
      </c>
    </row>
    <row r="12">
      <c r="B12" s="3" t="inlineStr">
        <is>
          <t>Pick one day for updating — the 1st, or payday — and use the balance on that day. Consistency matters more than precision.</t>
        </is>
      </c>
    </row>
    <row r="13">
      <c r="B13" s="3" t="inlineStr">
        <is>
          <t>When an account is closed or a loan is paid off, type 0 rather than leaving it blank. A blank counts as 0 too, but the sheet warns you about blanks so you notice a forgotten account.</t>
        </is>
      </c>
    </row>
    <row r="14">
      <c r="B14" s="3" t="inlineStr">
        <is>
          <t>For the home and cars, use a cautious estimate and update it a few times a year, not every month.</t>
        </is>
      </c>
    </row>
    <row r="15">
      <c r="B15" s="3" t="inlineStr"/>
    </row>
    <row r="16">
      <c r="B16" s="4" t="inlineStr">
        <is>
          <t>Colours</t>
        </is>
      </c>
    </row>
    <row r="17">
      <c r="B17" s="3" t="inlineStr">
        <is>
          <t>Yellow cells with blue text = yours. Grey-headed columns are calculated. The file opens with 24 months of sample balances — clear the yellow cells and type your own.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6" customWidth="1" min="3" max="3"/>
    <col width="16" customWidth="1" min="4" max="4"/>
    <col width="14" customWidth="1" min="5" max="5"/>
    <col width="3" customWidth="1" min="6" max="6"/>
  </cols>
  <sheetData>
    <row r="1">
      <c r="A1" s="5" t="inlineStr">
        <is>
          <t>Net worth</t>
        </is>
      </c>
      <c r="H1" s="6">
        <f>MAX(Monthly!$J$6:$J$65)</f>
        <v/>
      </c>
    </row>
    <row r="2">
      <c r="A2" s="7" t="inlineStr">
        <is>
          <t>Latest month with balances on the Balances tab.</t>
        </is>
      </c>
    </row>
    <row r="4">
      <c r="A4" s="8" t="inlineStr">
        <is>
          <t>Latest month</t>
        </is>
      </c>
      <c r="B4" s="9">
        <f>IF($H$1=0,"No balances yet",INDEX(Monthly!$B$6:$B$65,$H$1))</f>
        <v/>
      </c>
    </row>
    <row r="5">
      <c r="A5" s="8" t="inlineStr">
        <is>
          <t>Net worth</t>
        </is>
      </c>
      <c r="B5" s="10">
        <f>IF($H$1=0,"",INDEX(Monthly!$F$6:$F$65,$H$1))</f>
        <v/>
      </c>
    </row>
    <row r="6">
      <c r="A6" s="11" t="inlineStr">
        <is>
          <t>Assets</t>
        </is>
      </c>
      <c r="B6" s="12">
        <f>IF($H$1=0,"",INDEX(Monthly!$D$6:$D$65,$H$1))</f>
        <v/>
      </c>
    </row>
    <row r="7">
      <c r="A7" s="11" t="inlineStr">
        <is>
          <t>Debts</t>
        </is>
      </c>
      <c r="B7" s="12">
        <f>IF($H$1=0,"",INDEX(Monthly!$E$6:$E$65,$H$1))</f>
        <v/>
      </c>
    </row>
    <row r="8">
      <c r="A8" s="8" t="inlineStr">
        <is>
          <t>Change since the month before</t>
        </is>
      </c>
      <c r="B8" s="13">
        <f>IF($H$1&lt;2,"",IF(INDEX(Monthly!$G$6:$G$65,$H$1)="","",INDEX(Monthly!$G$6:$G$65,$H$1)))</f>
        <v/>
      </c>
    </row>
    <row r="9">
      <c r="A9" s="8" t="inlineStr">
        <is>
          <t>Change over 12 months</t>
        </is>
      </c>
      <c r="B9" s="13">
        <f>IF($H$1&lt;13,"Needs 13 months",IF(INDEX(Monthly!$F$6:$F$65,$H$1-12)="","Needs 13 months",INDEX(Monthly!$F$6:$F$65,$H$1)-INDEX(Monthly!$F$6:$F$65,$H$1-12)))</f>
        <v/>
      </c>
    </row>
    <row r="10">
      <c r="A10" s="11" t="inlineStr">
        <is>
          <t xml:space="preserve">   of which: assets grew by</t>
        </is>
      </c>
      <c r="B10" s="14">
        <f>IF(ISNUMBER(B9),INDEX(Monthly!$D$6:$D$65,$H$1)-INDEX(Monthly!$D$6:$D$65,$H$1-12),"")</f>
        <v/>
      </c>
    </row>
    <row r="11">
      <c r="A11" s="11" t="inlineStr">
        <is>
          <t xml:space="preserve">   of which: debts went down by</t>
        </is>
      </c>
      <c r="B11" s="14">
        <f>IF(ISNUMBER(B9),INDEX(Monthly!$E$6:$E$65,$H$1-12)-INDEX(Monthly!$E$6:$E$65,$H$1),"")</f>
        <v/>
      </c>
    </row>
    <row r="12">
      <c r="A12" s="8" t="inlineStr">
        <is>
          <t>Net worth without home</t>
        </is>
      </c>
      <c r="B12" s="15">
        <f>IF($H$1=0,"",INDEX(Monthly!$H$6:$H$65,$H$1))</f>
        <v/>
      </c>
    </row>
    <row r="13">
      <c r="A13" s="16">
        <f>IF($H$1=0,"",IF(N(INDEX(Monthly!$I$6:$I$65,$H$1))&gt;0,INDEX(Monthly!$I$6:$I$65,$H$1)&amp;" account(s) had a balance the month before but are blank this month. If one is closed or paid off, type 0.",""))</f>
        <v/>
      </c>
    </row>
    <row r="14">
      <c r="A14" s="7">
        <f>"Debts are counted from the categories on the Settings tab. Without home = minus the home value, plus the mortgage."</f>
        <v/>
      </c>
    </row>
    <row r="16" ht="30" customHeight="1">
      <c r="A16" s="17" t="inlineStr">
        <is>
          <t>By category</t>
        </is>
      </c>
      <c r="B16" s="17" t="inlineStr">
        <is>
          <t>Type</t>
        </is>
      </c>
      <c r="C16" s="18" t="inlineStr">
        <is>
          <t>Latest month</t>
        </is>
      </c>
      <c r="D16" s="18" t="inlineStr">
        <is>
          <t>12 months earlier</t>
        </is>
      </c>
      <c r="E16" s="18" t="inlineStr">
        <is>
          <t>Change</t>
        </is>
      </c>
    </row>
    <row r="17">
      <c r="A17" s="11">
        <f>IF(Settings!A7="","",Settings!A7)</f>
        <v/>
      </c>
      <c r="B17" s="11">
        <f>IF(A17="","",Settings!B7)</f>
        <v/>
      </c>
      <c r="C17" s="19">
        <f>IF(OR(A17="",$H$1=0),"",SUMIF(Balances!$B$6:$B$45,A17,INDEX(Balances!$E$6:$BL$45,0,$H$1)))</f>
        <v/>
      </c>
      <c r="D17" s="19">
        <f>IF(OR(A17="",$H$1&lt;13),"",SUMIF(Balances!$B$6:$B$45,A17,INDEX(Balances!$E$6:$BL$45,0,$H$1-12)))</f>
        <v/>
      </c>
      <c r="E17" s="20">
        <f>IF(OR(C17="",D17=""),"",C17-D17)</f>
        <v/>
      </c>
    </row>
    <row r="18">
      <c r="A18" s="11">
        <f>IF(Settings!A8="","",Settings!A8)</f>
        <v/>
      </c>
      <c r="B18" s="11">
        <f>IF(A18="","",Settings!B8)</f>
        <v/>
      </c>
      <c r="C18" s="19">
        <f>IF(OR(A18="",$H$1=0),"",SUMIF(Balances!$B$6:$B$45,A18,INDEX(Balances!$E$6:$BL$45,0,$H$1)))</f>
        <v/>
      </c>
      <c r="D18" s="19">
        <f>IF(OR(A18="",$H$1&lt;13),"",SUMIF(Balances!$B$6:$B$45,A18,INDEX(Balances!$E$6:$BL$45,0,$H$1-12)))</f>
        <v/>
      </c>
      <c r="E18" s="20">
        <f>IF(OR(C18="",D18=""),"",C18-D18)</f>
        <v/>
      </c>
    </row>
    <row r="19">
      <c r="A19" s="11">
        <f>IF(Settings!A9="","",Settings!A9)</f>
        <v/>
      </c>
      <c r="B19" s="11">
        <f>IF(A19="","",Settings!B9)</f>
        <v/>
      </c>
      <c r="C19" s="19">
        <f>IF(OR(A19="",$H$1=0),"",SUMIF(Balances!$B$6:$B$45,A19,INDEX(Balances!$E$6:$BL$45,0,$H$1)))</f>
        <v/>
      </c>
      <c r="D19" s="19">
        <f>IF(OR(A19="",$H$1&lt;13),"",SUMIF(Balances!$B$6:$B$45,A19,INDEX(Balances!$E$6:$BL$45,0,$H$1-12)))</f>
        <v/>
      </c>
      <c r="E19" s="20">
        <f>IF(OR(C19="",D19=""),"",C19-D19)</f>
        <v/>
      </c>
    </row>
    <row r="20">
      <c r="A20" s="11">
        <f>IF(Settings!A10="","",Settings!A10)</f>
        <v/>
      </c>
      <c r="B20" s="11">
        <f>IF(A20="","",Settings!B10)</f>
        <v/>
      </c>
      <c r="C20" s="19">
        <f>IF(OR(A20="",$H$1=0),"",SUMIF(Balances!$B$6:$B$45,A20,INDEX(Balances!$E$6:$BL$45,0,$H$1)))</f>
        <v/>
      </c>
      <c r="D20" s="19">
        <f>IF(OR(A20="",$H$1&lt;13),"",SUMIF(Balances!$B$6:$B$45,A20,INDEX(Balances!$E$6:$BL$45,0,$H$1-12)))</f>
        <v/>
      </c>
      <c r="E20" s="20">
        <f>IF(OR(C20="",D20=""),"",C20-D20)</f>
        <v/>
      </c>
    </row>
    <row r="21">
      <c r="A21" s="11">
        <f>IF(Settings!A11="","",Settings!A11)</f>
        <v/>
      </c>
      <c r="B21" s="11">
        <f>IF(A21="","",Settings!B11)</f>
        <v/>
      </c>
      <c r="C21" s="19">
        <f>IF(OR(A21="",$H$1=0),"",SUMIF(Balances!$B$6:$B$45,A21,INDEX(Balances!$E$6:$BL$45,0,$H$1)))</f>
        <v/>
      </c>
      <c r="D21" s="19">
        <f>IF(OR(A21="",$H$1&lt;13),"",SUMIF(Balances!$B$6:$B$45,A21,INDEX(Balances!$E$6:$BL$45,0,$H$1-12)))</f>
        <v/>
      </c>
      <c r="E21" s="20">
        <f>IF(OR(C21="",D21=""),"",C21-D21)</f>
        <v/>
      </c>
    </row>
    <row r="22">
      <c r="A22" s="11">
        <f>IF(Settings!A12="","",Settings!A12)</f>
        <v/>
      </c>
      <c r="B22" s="11">
        <f>IF(A22="","",Settings!B12)</f>
        <v/>
      </c>
      <c r="C22" s="19">
        <f>IF(OR(A22="",$H$1=0),"",SUMIF(Balances!$B$6:$B$45,A22,INDEX(Balances!$E$6:$BL$45,0,$H$1)))</f>
        <v/>
      </c>
      <c r="D22" s="19">
        <f>IF(OR(A22="",$H$1&lt;13),"",SUMIF(Balances!$B$6:$B$45,A22,INDEX(Balances!$E$6:$BL$45,0,$H$1-12)))</f>
        <v/>
      </c>
      <c r="E22" s="20">
        <f>IF(OR(C22="",D22=""),"",C22-D22)</f>
        <v/>
      </c>
    </row>
    <row r="23">
      <c r="A23" s="11">
        <f>IF(Settings!A13="","",Settings!A13)</f>
        <v/>
      </c>
      <c r="B23" s="11">
        <f>IF(A23="","",Settings!B13)</f>
        <v/>
      </c>
      <c r="C23" s="19">
        <f>IF(OR(A23="",$H$1=0),"",SUMIF(Balances!$B$6:$B$45,A23,INDEX(Balances!$E$6:$BL$45,0,$H$1)))</f>
        <v/>
      </c>
      <c r="D23" s="19">
        <f>IF(OR(A23="",$H$1&lt;13),"",SUMIF(Balances!$B$6:$B$45,A23,INDEX(Balances!$E$6:$BL$45,0,$H$1-12)))</f>
        <v/>
      </c>
      <c r="E23" s="20">
        <f>IF(OR(C23="",D23=""),"",C23-D23)</f>
        <v/>
      </c>
    </row>
    <row r="24">
      <c r="A24" s="11">
        <f>IF(Settings!A14="","",Settings!A14)</f>
        <v/>
      </c>
      <c r="B24" s="11">
        <f>IF(A24="","",Settings!B14)</f>
        <v/>
      </c>
      <c r="C24" s="19">
        <f>IF(OR(A24="",$H$1=0),"",SUMIF(Balances!$B$6:$B$45,A24,INDEX(Balances!$E$6:$BL$45,0,$H$1)))</f>
        <v/>
      </c>
      <c r="D24" s="19">
        <f>IF(OR(A24="",$H$1&lt;13),"",SUMIF(Balances!$B$6:$B$45,A24,INDEX(Balances!$E$6:$BL$45,0,$H$1-12)))</f>
        <v/>
      </c>
      <c r="E24" s="20">
        <f>IF(OR(C24="",D24=""),"",C24-D24)</f>
        <v/>
      </c>
    </row>
    <row r="25">
      <c r="A25" s="11">
        <f>IF(Settings!A15="","",Settings!A15)</f>
        <v/>
      </c>
      <c r="B25" s="11">
        <f>IF(A25="","",Settings!B15)</f>
        <v/>
      </c>
      <c r="C25" s="19">
        <f>IF(OR(A25="",$H$1=0),"",SUMIF(Balances!$B$6:$B$45,A25,INDEX(Balances!$E$6:$BL$45,0,$H$1)))</f>
        <v/>
      </c>
      <c r="D25" s="19">
        <f>IF(OR(A25="",$H$1&lt;13),"",SUMIF(Balances!$B$6:$B$45,A25,INDEX(Balances!$E$6:$BL$45,0,$H$1-12)))</f>
        <v/>
      </c>
      <c r="E25" s="20">
        <f>IF(OR(C25="",D25=""),"",C25-D25)</f>
        <v/>
      </c>
    </row>
    <row r="26">
      <c r="A26" s="11">
        <f>IF(Settings!A16="","",Settings!A16)</f>
        <v/>
      </c>
      <c r="B26" s="11">
        <f>IF(A26="","",Settings!B16)</f>
        <v/>
      </c>
      <c r="C26" s="19">
        <f>IF(OR(A26="",$H$1=0),"",SUMIF(Balances!$B$6:$B$45,A26,INDEX(Balances!$E$6:$BL$45,0,$H$1)))</f>
        <v/>
      </c>
      <c r="D26" s="19">
        <f>IF(OR(A26="",$H$1&lt;13),"",SUMIF(Balances!$B$6:$B$45,A26,INDEX(Balances!$E$6:$BL$45,0,$H$1-12)))</f>
        <v/>
      </c>
      <c r="E26" s="20">
        <f>IF(OR(C26="",D26=""),"",C26-D26)</f>
        <v/>
      </c>
    </row>
    <row r="27">
      <c r="A27" s="11">
        <f>IF(Settings!A17="","",Settings!A17)</f>
        <v/>
      </c>
      <c r="B27" s="11">
        <f>IF(A27="","",Settings!B17)</f>
        <v/>
      </c>
      <c r="C27" s="19">
        <f>IF(OR(A27="",$H$1=0),"",SUMIF(Balances!$B$6:$B$45,A27,INDEX(Balances!$E$6:$BL$45,0,$H$1)))</f>
        <v/>
      </c>
      <c r="D27" s="19">
        <f>IF(OR(A27="",$H$1&lt;13),"",SUMIF(Balances!$B$6:$B$45,A27,INDEX(Balances!$E$6:$BL$45,0,$H$1-12)))</f>
        <v/>
      </c>
      <c r="E27" s="20">
        <f>IF(OR(C27="",D27=""),"",C27-D27)</f>
        <v/>
      </c>
    </row>
    <row r="28">
      <c r="A28" s="11">
        <f>IF(Settings!A18="","",Settings!A18)</f>
        <v/>
      </c>
      <c r="B28" s="11">
        <f>IF(A28="","",Settings!B18)</f>
        <v/>
      </c>
      <c r="C28" s="19">
        <f>IF(OR(A28="",$H$1=0),"",SUMIF(Balances!$B$6:$B$45,A28,INDEX(Balances!$E$6:$BL$45,0,$H$1)))</f>
        <v/>
      </c>
      <c r="D28" s="19">
        <f>IF(OR(A28="",$H$1&lt;13),"",SUMIF(Balances!$B$6:$B$45,A28,INDEX(Balances!$E$6:$BL$45,0,$H$1-12)))</f>
        <v/>
      </c>
      <c r="E28" s="20">
        <f>IF(OR(C28="",D28=""),"",C28-D28)</f>
        <v/>
      </c>
    </row>
    <row r="30">
      <c r="A30" s="7" t="inlineStr">
        <is>
          <t>For debt categories, a negative change means you owe less.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C9AE84"/>
    <outlinePr summaryBelow="1" summaryRight="1"/>
    <pageSetUpPr/>
  </sheetPr>
  <dimension ref="A1:BL45"/>
  <sheetViews>
    <sheetView showGridLines="0" workbookViewId="0">
      <pane xSplit="4" ySplit="5" topLeftCell="E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5" customWidth="1" min="2" max="2"/>
    <col width="9" customWidth="1" min="3" max="3"/>
    <col hidden="1" width="13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0.5" customWidth="1" min="14" max="14"/>
    <col width="10.5" customWidth="1" min="15" max="15"/>
    <col width="10.5" customWidth="1" min="16" max="16"/>
    <col width="10.5" customWidth="1" min="17" max="17"/>
    <col width="10.5" customWidth="1" min="18" max="18"/>
    <col width="10.5" customWidth="1" min="19" max="19"/>
    <col width="10.5" customWidth="1" min="20" max="20"/>
    <col width="10.5" customWidth="1" min="21" max="21"/>
    <col width="10.5" customWidth="1" min="22" max="22"/>
    <col width="10.5" customWidth="1" min="23" max="23"/>
    <col width="10.5" customWidth="1" min="24" max="24"/>
    <col width="10.5" customWidth="1" min="25" max="25"/>
    <col width="10.5" customWidth="1" min="26" max="26"/>
    <col width="10.5" customWidth="1" min="27" max="27"/>
    <col width="10.5" customWidth="1" min="28" max="28"/>
    <col width="10.5" customWidth="1" min="29" max="29"/>
    <col width="10.5" customWidth="1" min="30" max="30"/>
    <col width="10.5" customWidth="1" min="31" max="31"/>
    <col width="10.5" customWidth="1" min="32" max="32"/>
    <col width="10.5" customWidth="1" min="33" max="33"/>
    <col width="10.5" customWidth="1" min="34" max="34"/>
    <col width="10.5" customWidth="1" min="35" max="35"/>
    <col width="10.5" customWidth="1" min="36" max="36"/>
    <col width="10.5" customWidth="1" min="37" max="37"/>
    <col width="10.5" customWidth="1" min="38" max="38"/>
    <col width="10.5" customWidth="1" min="39" max="39"/>
    <col width="10.5" customWidth="1" min="40" max="40"/>
    <col width="10.5" customWidth="1" min="41" max="41"/>
    <col width="10.5" customWidth="1" min="42" max="42"/>
    <col width="10.5" customWidth="1" min="43" max="43"/>
    <col width="10.5" customWidth="1" min="44" max="44"/>
    <col width="10.5" customWidth="1" min="45" max="45"/>
    <col width="10.5" customWidth="1" min="46" max="46"/>
    <col width="10.5" customWidth="1" min="47" max="47"/>
    <col width="10.5" customWidth="1" min="48" max="48"/>
    <col width="10.5" customWidth="1" min="49" max="49"/>
    <col width="10.5" customWidth="1" min="50" max="50"/>
    <col width="10.5" customWidth="1" min="51" max="51"/>
    <col width="10.5" customWidth="1" min="52" max="52"/>
    <col width="10.5" customWidth="1" min="53" max="53"/>
    <col width="10.5" customWidth="1" min="54" max="54"/>
    <col width="10.5" customWidth="1" min="55" max="55"/>
    <col width="10.5" customWidth="1" min="56" max="56"/>
    <col width="10.5" customWidth="1" min="57" max="57"/>
    <col width="10.5" customWidth="1" min="58" max="58"/>
    <col width="10.5" customWidth="1" min="59" max="59"/>
    <col width="10.5" customWidth="1" min="60" max="60"/>
    <col width="10.5" customWidth="1" min="61" max="61"/>
    <col width="10.5" customWidth="1" min="62" max="62"/>
    <col width="10.5" customWidth="1" min="63" max="63"/>
    <col width="10.5" customWidth="1" min="64" max="64"/>
  </cols>
  <sheetData>
    <row r="1">
      <c r="A1" s="5" t="inlineStr">
        <is>
          <t>Balances</t>
        </is>
      </c>
    </row>
    <row r="2">
      <c r="A2" s="7" t="inlineStr">
        <is>
          <t>One row per account, one column per month. Debts as positive numbers.</t>
        </is>
      </c>
    </row>
    <row r="5" ht="22" customHeight="1">
      <c r="A5" s="17" t="inlineStr">
        <is>
          <t>Account</t>
        </is>
      </c>
      <c r="B5" s="17" t="inlineStr">
        <is>
          <t>Category</t>
        </is>
      </c>
      <c r="C5" s="18" t="inlineStr">
        <is>
          <t>Type</t>
        </is>
      </c>
      <c r="D5" s="18" t="inlineStr">
        <is>
          <t>excl</t>
        </is>
      </c>
      <c r="E5" s="21">
        <f>EDATE(Settings!$B$3,0)</f>
        <v/>
      </c>
      <c r="F5" s="21">
        <f>EDATE(Settings!$B$3,1)</f>
        <v/>
      </c>
      <c r="G5" s="21">
        <f>EDATE(Settings!$B$3,2)</f>
        <v/>
      </c>
      <c r="H5" s="21">
        <f>EDATE(Settings!$B$3,3)</f>
        <v/>
      </c>
      <c r="I5" s="21">
        <f>EDATE(Settings!$B$3,4)</f>
        <v/>
      </c>
      <c r="J5" s="21">
        <f>EDATE(Settings!$B$3,5)</f>
        <v/>
      </c>
      <c r="K5" s="21">
        <f>EDATE(Settings!$B$3,6)</f>
        <v/>
      </c>
      <c r="L5" s="21">
        <f>EDATE(Settings!$B$3,7)</f>
        <v/>
      </c>
      <c r="M5" s="21">
        <f>EDATE(Settings!$B$3,8)</f>
        <v/>
      </c>
      <c r="N5" s="21">
        <f>EDATE(Settings!$B$3,9)</f>
        <v/>
      </c>
      <c r="O5" s="21">
        <f>EDATE(Settings!$B$3,10)</f>
        <v/>
      </c>
      <c r="P5" s="21">
        <f>EDATE(Settings!$B$3,11)</f>
        <v/>
      </c>
      <c r="Q5" s="21">
        <f>EDATE(Settings!$B$3,12)</f>
        <v/>
      </c>
      <c r="R5" s="21">
        <f>EDATE(Settings!$B$3,13)</f>
        <v/>
      </c>
      <c r="S5" s="21">
        <f>EDATE(Settings!$B$3,14)</f>
        <v/>
      </c>
      <c r="T5" s="21">
        <f>EDATE(Settings!$B$3,15)</f>
        <v/>
      </c>
      <c r="U5" s="21">
        <f>EDATE(Settings!$B$3,16)</f>
        <v/>
      </c>
      <c r="V5" s="21">
        <f>EDATE(Settings!$B$3,17)</f>
        <v/>
      </c>
      <c r="W5" s="21">
        <f>EDATE(Settings!$B$3,18)</f>
        <v/>
      </c>
      <c r="X5" s="21">
        <f>EDATE(Settings!$B$3,19)</f>
        <v/>
      </c>
      <c r="Y5" s="21">
        <f>EDATE(Settings!$B$3,20)</f>
        <v/>
      </c>
      <c r="Z5" s="21">
        <f>EDATE(Settings!$B$3,21)</f>
        <v/>
      </c>
      <c r="AA5" s="21">
        <f>EDATE(Settings!$B$3,22)</f>
        <v/>
      </c>
      <c r="AB5" s="21">
        <f>EDATE(Settings!$B$3,23)</f>
        <v/>
      </c>
      <c r="AC5" s="21">
        <f>EDATE(Settings!$B$3,24)</f>
        <v/>
      </c>
      <c r="AD5" s="21">
        <f>EDATE(Settings!$B$3,25)</f>
        <v/>
      </c>
      <c r="AE5" s="21">
        <f>EDATE(Settings!$B$3,26)</f>
        <v/>
      </c>
      <c r="AF5" s="21">
        <f>EDATE(Settings!$B$3,27)</f>
        <v/>
      </c>
      <c r="AG5" s="21">
        <f>EDATE(Settings!$B$3,28)</f>
        <v/>
      </c>
      <c r="AH5" s="21">
        <f>EDATE(Settings!$B$3,29)</f>
        <v/>
      </c>
      <c r="AI5" s="21">
        <f>EDATE(Settings!$B$3,30)</f>
        <v/>
      </c>
      <c r="AJ5" s="21">
        <f>EDATE(Settings!$B$3,31)</f>
        <v/>
      </c>
      <c r="AK5" s="21">
        <f>EDATE(Settings!$B$3,32)</f>
        <v/>
      </c>
      <c r="AL5" s="21">
        <f>EDATE(Settings!$B$3,33)</f>
        <v/>
      </c>
      <c r="AM5" s="21">
        <f>EDATE(Settings!$B$3,34)</f>
        <v/>
      </c>
      <c r="AN5" s="21">
        <f>EDATE(Settings!$B$3,35)</f>
        <v/>
      </c>
      <c r="AO5" s="21">
        <f>EDATE(Settings!$B$3,36)</f>
        <v/>
      </c>
      <c r="AP5" s="21">
        <f>EDATE(Settings!$B$3,37)</f>
        <v/>
      </c>
      <c r="AQ5" s="21">
        <f>EDATE(Settings!$B$3,38)</f>
        <v/>
      </c>
      <c r="AR5" s="21">
        <f>EDATE(Settings!$B$3,39)</f>
        <v/>
      </c>
      <c r="AS5" s="21">
        <f>EDATE(Settings!$B$3,40)</f>
        <v/>
      </c>
      <c r="AT5" s="21">
        <f>EDATE(Settings!$B$3,41)</f>
        <v/>
      </c>
      <c r="AU5" s="21">
        <f>EDATE(Settings!$B$3,42)</f>
        <v/>
      </c>
      <c r="AV5" s="21">
        <f>EDATE(Settings!$B$3,43)</f>
        <v/>
      </c>
      <c r="AW5" s="21">
        <f>EDATE(Settings!$B$3,44)</f>
        <v/>
      </c>
      <c r="AX5" s="21">
        <f>EDATE(Settings!$B$3,45)</f>
        <v/>
      </c>
      <c r="AY5" s="21">
        <f>EDATE(Settings!$B$3,46)</f>
        <v/>
      </c>
      <c r="AZ5" s="21">
        <f>EDATE(Settings!$B$3,47)</f>
        <v/>
      </c>
      <c r="BA5" s="21">
        <f>EDATE(Settings!$B$3,48)</f>
        <v/>
      </c>
      <c r="BB5" s="21">
        <f>EDATE(Settings!$B$3,49)</f>
        <v/>
      </c>
      <c r="BC5" s="21">
        <f>EDATE(Settings!$B$3,50)</f>
        <v/>
      </c>
      <c r="BD5" s="21">
        <f>EDATE(Settings!$B$3,51)</f>
        <v/>
      </c>
      <c r="BE5" s="21">
        <f>EDATE(Settings!$B$3,52)</f>
        <v/>
      </c>
      <c r="BF5" s="21">
        <f>EDATE(Settings!$B$3,53)</f>
        <v/>
      </c>
      <c r="BG5" s="21">
        <f>EDATE(Settings!$B$3,54)</f>
        <v/>
      </c>
      <c r="BH5" s="21">
        <f>EDATE(Settings!$B$3,55)</f>
        <v/>
      </c>
      <c r="BI5" s="21">
        <f>EDATE(Settings!$B$3,56)</f>
        <v/>
      </c>
      <c r="BJ5" s="21">
        <f>EDATE(Settings!$B$3,57)</f>
        <v/>
      </c>
      <c r="BK5" s="21">
        <f>EDATE(Settings!$B$3,58)</f>
        <v/>
      </c>
      <c r="BL5" s="21">
        <f>EDATE(Settings!$B$3,59)</f>
        <v/>
      </c>
    </row>
    <row r="6">
      <c r="A6" s="22" t="inlineStr">
        <is>
          <t>Checking</t>
        </is>
      </c>
      <c r="B6" s="22" t="inlineStr">
        <is>
          <t>Cash</t>
        </is>
      </c>
      <c r="C6" s="11">
        <f>IF(A6="","",IF(B6="","Pick a category",IFERROR(INDEX(Settings!$B$7:$B$18,MATCH(B6,Settings!$A$7:$A$18,0)),"Unknown")))</f>
        <v/>
      </c>
      <c r="D6" s="11">
        <f>IF(C6="","",IFERROR(INDEX(Settings!$C$7:$C$18,MATCH(B6,Settings!$A$7:$A$18,0)),"No"))</f>
        <v/>
      </c>
      <c r="E6" s="23" t="n">
        <v>2410</v>
      </c>
      <c r="F6" s="23" t="n">
        <v>3120</v>
      </c>
      <c r="G6" s="23" t="n">
        <v>1980</v>
      </c>
      <c r="H6" s="23" t="n">
        <v>2650</v>
      </c>
      <c r="I6" s="23" t="n">
        <v>2890</v>
      </c>
      <c r="J6" s="23" t="n">
        <v>2240</v>
      </c>
      <c r="K6" s="23" t="n">
        <v>3310</v>
      </c>
      <c r="L6" s="23" t="n">
        <v>2570</v>
      </c>
      <c r="M6" s="23" t="n">
        <v>1890</v>
      </c>
      <c r="N6" s="23" t="n">
        <v>2760</v>
      </c>
      <c r="O6" s="23" t="n">
        <v>3040</v>
      </c>
      <c r="P6" s="23" t="n">
        <v>2380</v>
      </c>
      <c r="Q6" s="23" t="n">
        <v>2690</v>
      </c>
      <c r="R6" s="23" t="n">
        <v>3420</v>
      </c>
      <c r="S6" s="23" t="n">
        <v>2150</v>
      </c>
      <c r="T6" s="23" t="n">
        <v>2830</v>
      </c>
      <c r="U6" s="23" t="n">
        <v>3170</v>
      </c>
      <c r="V6" s="23" t="n">
        <v>2460</v>
      </c>
      <c r="W6" s="23" t="n">
        <v>3580</v>
      </c>
      <c r="X6" s="23" t="n">
        <v>2720</v>
      </c>
      <c r="Y6" s="23" t="n">
        <v>2010</v>
      </c>
      <c r="Z6" s="23" t="n">
        <v>2940</v>
      </c>
      <c r="AA6" s="23" t="n">
        <v>3260</v>
      </c>
      <c r="AB6" s="23" t="n">
        <v>2610</v>
      </c>
      <c r="AC6" s="23" t="n"/>
      <c r="AD6" s="23" t="n"/>
      <c r="AE6" s="23" t="n"/>
      <c r="AF6" s="23" t="n"/>
      <c r="AG6" s="23" t="n"/>
      <c r="AH6" s="23" t="n"/>
      <c r="AI6" s="23" t="n"/>
      <c r="AJ6" s="23" t="n"/>
      <c r="AK6" s="23" t="n"/>
      <c r="AL6" s="23" t="n"/>
      <c r="AM6" s="23" t="n"/>
      <c r="AN6" s="23" t="n"/>
      <c r="AO6" s="23" t="n"/>
      <c r="AP6" s="23" t="n"/>
      <c r="AQ6" s="23" t="n"/>
      <c r="AR6" s="23" t="n"/>
      <c r="AS6" s="23" t="n"/>
      <c r="AT6" s="23" t="n"/>
      <c r="AU6" s="23" t="n"/>
      <c r="AV6" s="23" t="n"/>
      <c r="AW6" s="23" t="n"/>
      <c r="AX6" s="23" t="n"/>
      <c r="AY6" s="23" t="n"/>
      <c r="AZ6" s="23" t="n"/>
      <c r="BA6" s="23" t="n"/>
      <c r="BB6" s="23" t="n"/>
      <c r="BC6" s="23" t="n"/>
      <c r="BD6" s="23" t="n"/>
      <c r="BE6" s="23" t="n"/>
      <c r="BF6" s="23" t="n"/>
      <c r="BG6" s="23" t="n"/>
      <c r="BH6" s="23" t="n"/>
      <c r="BI6" s="23" t="n"/>
      <c r="BJ6" s="23" t="n"/>
      <c r="BK6" s="23" t="n"/>
      <c r="BL6" s="23" t="n"/>
    </row>
    <row r="7">
      <c r="A7" s="22" t="inlineStr">
        <is>
          <t>High-yield savings</t>
        </is>
      </c>
      <c r="B7" s="22" t="inlineStr">
        <is>
          <t>Cash</t>
        </is>
      </c>
      <c r="C7" s="11">
        <f>IF(A7="","",IF(B7="","Pick a category",IFERROR(INDEX(Settings!$B$7:$B$18,MATCH(B7,Settings!$A$7:$A$18,0)),"Unknown")))</f>
        <v/>
      </c>
      <c r="D7" s="11">
        <f>IF(C7="","",IFERROR(INDEX(Settings!$C$7:$C$18,MATCH(B7,Settings!$A$7:$A$18,0)),"No"))</f>
        <v/>
      </c>
      <c r="E7" s="23" t="n">
        <v>6000</v>
      </c>
      <c r="F7" s="23" t="n">
        <v>6371</v>
      </c>
      <c r="G7" s="23" t="n">
        <v>6743</v>
      </c>
      <c r="H7" s="23" t="n">
        <v>7117</v>
      </c>
      <c r="I7" s="23" t="n">
        <v>7492</v>
      </c>
      <c r="J7" s="23" t="n">
        <v>7868</v>
      </c>
      <c r="K7" s="23" t="n">
        <v>8246</v>
      </c>
      <c r="L7" s="23" t="n">
        <v>8624</v>
      </c>
      <c r="M7" s="23" t="n">
        <v>6805</v>
      </c>
      <c r="N7" s="23" t="n">
        <v>7178</v>
      </c>
      <c r="O7" s="23" t="n">
        <v>7554</v>
      </c>
      <c r="P7" s="23" t="n">
        <v>7930</v>
      </c>
      <c r="Q7" s="23" t="n">
        <v>8308</v>
      </c>
      <c r="R7" s="23" t="n">
        <v>8687</v>
      </c>
      <c r="S7" s="23" t="n">
        <v>9067</v>
      </c>
      <c r="T7" s="23" t="n">
        <v>9449</v>
      </c>
      <c r="U7" s="23" t="n">
        <v>9832</v>
      </c>
      <c r="V7" s="23" t="n">
        <v>10216</v>
      </c>
      <c r="W7" s="23" t="n">
        <v>10602</v>
      </c>
      <c r="X7" s="23" t="n">
        <v>10989</v>
      </c>
      <c r="Y7" s="23" t="n">
        <v>11378</v>
      </c>
      <c r="Z7" s="23" t="n">
        <v>11768</v>
      </c>
      <c r="AA7" s="23" t="n">
        <v>12159</v>
      </c>
      <c r="AB7" s="23" t="n">
        <v>12551</v>
      </c>
      <c r="AC7" s="23" t="n"/>
      <c r="AD7" s="23" t="n"/>
      <c r="AE7" s="23" t="n"/>
      <c r="AF7" s="23" t="n"/>
      <c r="AG7" s="23" t="n"/>
      <c r="AH7" s="23" t="n"/>
      <c r="AI7" s="23" t="n"/>
      <c r="AJ7" s="23" t="n"/>
      <c r="AK7" s="23" t="n"/>
      <c r="AL7" s="23" t="n"/>
      <c r="AM7" s="23" t="n"/>
      <c r="AN7" s="23" t="n"/>
      <c r="AO7" s="23" t="n"/>
      <c r="AP7" s="23" t="n"/>
      <c r="AQ7" s="23" t="n"/>
      <c r="AR7" s="23" t="n"/>
      <c r="AS7" s="23" t="n"/>
      <c r="AT7" s="23" t="n"/>
      <c r="AU7" s="23" t="n"/>
      <c r="AV7" s="23" t="n"/>
      <c r="AW7" s="23" t="n"/>
      <c r="AX7" s="23" t="n"/>
      <c r="AY7" s="23" t="n"/>
      <c r="AZ7" s="23" t="n"/>
      <c r="BA7" s="23" t="n"/>
      <c r="BB7" s="23" t="n"/>
      <c r="BC7" s="23" t="n"/>
      <c r="BD7" s="23" t="n"/>
      <c r="BE7" s="23" t="n"/>
      <c r="BF7" s="23" t="n"/>
      <c r="BG7" s="23" t="n"/>
      <c r="BH7" s="23" t="n"/>
      <c r="BI7" s="23" t="n"/>
      <c r="BJ7" s="23" t="n"/>
      <c r="BK7" s="23" t="n"/>
      <c r="BL7" s="23" t="n"/>
    </row>
    <row r="8">
      <c r="A8" s="22" t="inlineStr">
        <is>
          <t>401(k)</t>
        </is>
      </c>
      <c r="B8" s="22" t="inlineStr">
        <is>
          <t>Retirement</t>
        </is>
      </c>
      <c r="C8" s="11">
        <f>IF(A8="","",IF(B8="","Pick a category",IFERROR(INDEX(Settings!$B$7:$B$18,MATCH(B8,Settings!$A$7:$A$18,0)),"Unknown")))</f>
        <v/>
      </c>
      <c r="D8" s="11">
        <f>IF(C8="","",IFERROR(INDEX(Settings!$C$7:$C$18,MATCH(B8,Settings!$A$7:$A$18,0)),"No"))</f>
        <v/>
      </c>
      <c r="E8" s="23" t="n">
        <v>48500</v>
      </c>
      <c r="F8" s="23" t="n">
        <v>48568</v>
      </c>
      <c r="G8" s="23" t="n">
        <v>50869</v>
      </c>
      <c r="H8" s="23" t="n">
        <v>51926</v>
      </c>
      <c r="I8" s="23" t="n">
        <v>51226</v>
      </c>
      <c r="J8" s="23" t="n">
        <v>52645</v>
      </c>
      <c r="K8" s="23" t="n">
        <v>54295</v>
      </c>
      <c r="L8" s="23" t="n">
        <v>52719</v>
      </c>
      <c r="M8" s="23" t="n">
        <v>54792</v>
      </c>
      <c r="N8" s="23" t="n">
        <v>56045</v>
      </c>
      <c r="O8" s="23" t="n">
        <v>57928</v>
      </c>
      <c r="P8" s="23" t="n">
        <v>58867</v>
      </c>
      <c r="Q8" s="23" t="n">
        <v>58458</v>
      </c>
      <c r="R8" s="23" t="n">
        <v>60920</v>
      </c>
      <c r="S8" s="23" t="n">
        <v>62423</v>
      </c>
      <c r="T8" s="23" t="n">
        <v>63635</v>
      </c>
      <c r="U8" s="23" t="n">
        <v>63839</v>
      </c>
      <c r="V8" s="23" t="n">
        <v>66021</v>
      </c>
      <c r="W8" s="23" t="n">
        <v>67728</v>
      </c>
      <c r="X8" s="23" t="n">
        <v>66888</v>
      </c>
      <c r="Y8" s="23" t="n">
        <v>69411</v>
      </c>
      <c r="Z8" s="23" t="n">
        <v>70894</v>
      </c>
      <c r="AA8" s="23" t="n">
        <v>71969</v>
      </c>
      <c r="AB8" s="23" t="n">
        <v>73986</v>
      </c>
      <c r="AC8" s="23" t="n"/>
      <c r="AD8" s="23" t="n"/>
      <c r="AE8" s="23" t="n"/>
      <c r="AF8" s="23" t="n"/>
      <c r="AG8" s="23" t="n"/>
      <c r="AH8" s="23" t="n"/>
      <c r="AI8" s="23" t="n"/>
      <c r="AJ8" s="23" t="n"/>
      <c r="AK8" s="23" t="n"/>
      <c r="AL8" s="23" t="n"/>
      <c r="AM8" s="23" t="n"/>
      <c r="AN8" s="23" t="n"/>
      <c r="AO8" s="23" t="n"/>
      <c r="AP8" s="23" t="n"/>
      <c r="AQ8" s="23" t="n"/>
      <c r="AR8" s="23" t="n"/>
      <c r="AS8" s="23" t="n"/>
      <c r="AT8" s="23" t="n"/>
      <c r="AU8" s="23" t="n"/>
      <c r="AV8" s="23" t="n"/>
      <c r="AW8" s="23" t="n"/>
      <c r="AX8" s="23" t="n"/>
      <c r="AY8" s="23" t="n"/>
      <c r="AZ8" s="23" t="n"/>
      <c r="BA8" s="23" t="n"/>
      <c r="BB8" s="23" t="n"/>
      <c r="BC8" s="23" t="n"/>
      <c r="BD8" s="23" t="n"/>
      <c r="BE8" s="23" t="n"/>
      <c r="BF8" s="23" t="n"/>
      <c r="BG8" s="23" t="n"/>
      <c r="BH8" s="23" t="n"/>
      <c r="BI8" s="23" t="n"/>
      <c r="BJ8" s="23" t="n"/>
      <c r="BK8" s="23" t="n"/>
      <c r="BL8" s="23" t="n"/>
    </row>
    <row r="9">
      <c r="A9" s="22" t="inlineStr">
        <is>
          <t>Roth IRA</t>
        </is>
      </c>
      <c r="B9" s="22" t="inlineStr">
        <is>
          <t>Retirement</t>
        </is>
      </c>
      <c r="C9" s="11">
        <f>IF(A9="","",IF(B9="","Pick a category",IFERROR(INDEX(Settings!$B$7:$B$18,MATCH(B9,Settings!$A$7:$A$18,0)),"Unknown")))</f>
        <v/>
      </c>
      <c r="D9" s="11">
        <f>IF(C9="","",IFERROR(INDEX(Settings!$C$7:$C$18,MATCH(B9,Settings!$A$7:$A$18,0)),"No"))</f>
        <v/>
      </c>
      <c r="E9" s="23" t="n">
        <v>14200</v>
      </c>
      <c r="F9" s="23" t="n">
        <v>14613</v>
      </c>
      <c r="G9" s="23" t="n">
        <v>15692</v>
      </c>
      <c r="H9" s="23" t="n">
        <v>16401</v>
      </c>
      <c r="I9" s="23" t="n">
        <v>16558</v>
      </c>
      <c r="J9" s="23" t="n">
        <v>17389</v>
      </c>
      <c r="K9" s="23" t="n">
        <v>18302</v>
      </c>
      <c r="L9" s="23" t="n">
        <v>18135</v>
      </c>
      <c r="M9" s="23" t="n">
        <v>19208</v>
      </c>
      <c r="N9" s="23" t="n">
        <v>20002</v>
      </c>
      <c r="O9" s="23" t="n">
        <v>21025</v>
      </c>
      <c r="P9" s="23" t="n">
        <v>21713</v>
      </c>
      <c r="Q9" s="23" t="n">
        <v>21905</v>
      </c>
      <c r="R9" s="23" t="n">
        <v>23167</v>
      </c>
      <c r="S9" s="23" t="n">
        <v>24075</v>
      </c>
      <c r="T9" s="23" t="n">
        <v>24874</v>
      </c>
      <c r="U9" s="23" t="n">
        <v>25283</v>
      </c>
      <c r="V9" s="23" t="n">
        <v>26473</v>
      </c>
      <c r="W9" s="23" t="n">
        <v>27479</v>
      </c>
      <c r="X9" s="23" t="n">
        <v>27458</v>
      </c>
      <c r="Y9" s="23" t="n">
        <v>28810</v>
      </c>
      <c r="Z9" s="23" t="n">
        <v>29738</v>
      </c>
      <c r="AA9" s="23" t="n">
        <v>30500</v>
      </c>
      <c r="AB9" s="23" t="n">
        <v>31662</v>
      </c>
      <c r="AC9" s="23" t="n"/>
      <c r="AD9" s="23" t="n"/>
      <c r="AE9" s="23" t="n"/>
      <c r="AF9" s="23" t="n"/>
      <c r="AG9" s="23" t="n"/>
      <c r="AH9" s="23" t="n"/>
      <c r="AI9" s="23" t="n"/>
      <c r="AJ9" s="23" t="n"/>
      <c r="AK9" s="23" t="n"/>
      <c r="AL9" s="23" t="n"/>
      <c r="AM9" s="23" t="n"/>
      <c r="AN9" s="23" t="n"/>
      <c r="AO9" s="23" t="n"/>
      <c r="AP9" s="23" t="n"/>
      <c r="AQ9" s="23" t="n"/>
      <c r="AR9" s="23" t="n"/>
      <c r="AS9" s="23" t="n"/>
      <c r="AT9" s="23" t="n"/>
      <c r="AU9" s="23" t="n"/>
      <c r="AV9" s="23" t="n"/>
      <c r="AW9" s="23" t="n"/>
      <c r="AX9" s="23" t="n"/>
      <c r="AY9" s="23" t="n"/>
      <c r="AZ9" s="23" t="n"/>
      <c r="BA9" s="23" t="n"/>
      <c r="BB9" s="23" t="n"/>
      <c r="BC9" s="23" t="n"/>
      <c r="BD9" s="23" t="n"/>
      <c r="BE9" s="23" t="n"/>
      <c r="BF9" s="23" t="n"/>
      <c r="BG9" s="23" t="n"/>
      <c r="BH9" s="23" t="n"/>
      <c r="BI9" s="23" t="n"/>
      <c r="BJ9" s="23" t="n"/>
      <c r="BK9" s="23" t="n"/>
      <c r="BL9" s="23" t="n"/>
    </row>
    <row r="10">
      <c r="A10" s="22" t="inlineStr">
        <is>
          <t>HSA</t>
        </is>
      </c>
      <c r="B10" s="22" t="inlineStr">
        <is>
          <t>Investments</t>
        </is>
      </c>
      <c r="C10" s="11">
        <f>IF(A10="","",IF(B10="","Pick a category",IFERROR(INDEX(Settings!$B$7:$B$18,MATCH(B10,Settings!$A$7:$A$18,0)),"Unknown")))</f>
        <v/>
      </c>
      <c r="D10" s="11">
        <f>IF(C10="","",IFERROR(INDEX(Settings!$C$7:$C$18,MATCH(B10,Settings!$A$7:$A$18,0)),"No"))</f>
        <v/>
      </c>
      <c r="E10" s="23" t="n"/>
      <c r="F10" s="23" t="n"/>
      <c r="G10" s="23" t="n"/>
      <c r="H10" s="23" t="n"/>
      <c r="I10" s="23" t="n"/>
      <c r="J10" s="23" t="n"/>
      <c r="K10" s="23" t="n"/>
      <c r="L10" s="23" t="n"/>
      <c r="M10" s="23" t="n">
        <v>1000</v>
      </c>
      <c r="N10" s="23" t="n">
        <v>1156</v>
      </c>
      <c r="O10" s="23" t="n">
        <v>1318</v>
      </c>
      <c r="P10" s="23" t="n">
        <v>1472</v>
      </c>
      <c r="Q10" s="23" t="n">
        <v>1608</v>
      </c>
      <c r="R10" s="23" t="n">
        <v>1783</v>
      </c>
      <c r="S10" s="23" t="n">
        <v>1946</v>
      </c>
      <c r="T10" s="23" t="n">
        <v>2104</v>
      </c>
      <c r="U10" s="23" t="n">
        <v>2247</v>
      </c>
      <c r="V10" s="23" t="n">
        <v>2424</v>
      </c>
      <c r="W10" s="23" t="n">
        <v>2593</v>
      </c>
      <c r="X10" s="23" t="n">
        <v>2715</v>
      </c>
      <c r="Y10" s="23" t="n">
        <v>2903</v>
      </c>
      <c r="Z10" s="23" t="n">
        <v>3070</v>
      </c>
      <c r="AA10" s="23" t="n">
        <v>3230</v>
      </c>
      <c r="AB10" s="23" t="n">
        <v>3410</v>
      </c>
      <c r="AC10" s="23" t="n"/>
      <c r="AD10" s="23" t="n"/>
      <c r="AE10" s="23" t="n"/>
      <c r="AF10" s="23" t="n"/>
      <c r="AG10" s="23" t="n"/>
      <c r="AH10" s="23" t="n"/>
      <c r="AI10" s="23" t="n"/>
      <c r="AJ10" s="23" t="n"/>
      <c r="AK10" s="23" t="n"/>
      <c r="AL10" s="23" t="n"/>
      <c r="AM10" s="23" t="n"/>
      <c r="AN10" s="23" t="n"/>
      <c r="AO10" s="23" t="n"/>
      <c r="AP10" s="23" t="n"/>
      <c r="AQ10" s="23" t="n"/>
      <c r="AR10" s="23" t="n"/>
      <c r="AS10" s="23" t="n"/>
      <c r="AT10" s="23" t="n"/>
      <c r="AU10" s="23" t="n"/>
      <c r="AV10" s="23" t="n"/>
      <c r="AW10" s="23" t="n"/>
      <c r="AX10" s="23" t="n"/>
      <c r="AY10" s="23" t="n"/>
      <c r="AZ10" s="23" t="n"/>
      <c r="BA10" s="23" t="n"/>
      <c r="BB10" s="23" t="n"/>
      <c r="BC10" s="23" t="n"/>
      <c r="BD10" s="23" t="n"/>
      <c r="BE10" s="23" t="n"/>
      <c r="BF10" s="23" t="n"/>
      <c r="BG10" s="23" t="n"/>
      <c r="BH10" s="23" t="n"/>
      <c r="BI10" s="23" t="n"/>
      <c r="BJ10" s="23" t="n"/>
      <c r="BK10" s="23" t="n"/>
      <c r="BL10" s="23" t="n"/>
    </row>
    <row r="11">
      <c r="A11" s="22" t="inlineStr">
        <is>
          <t>Brokerage account</t>
        </is>
      </c>
      <c r="B11" s="22" t="inlineStr">
        <is>
          <t>Investments</t>
        </is>
      </c>
      <c r="C11" s="11">
        <f>IF(A11="","",IF(B11="","Pick a category",IFERROR(INDEX(Settings!$B$7:$B$18,MATCH(B11,Settings!$A$7:$A$18,0)),"Unknown")))</f>
        <v/>
      </c>
      <c r="D11" s="11">
        <f>IF(C11="","",IFERROR(INDEX(Settings!$C$7:$C$18,MATCH(B11,Settings!$A$7:$A$18,0)),"No"))</f>
        <v/>
      </c>
      <c r="E11" s="23" t="n">
        <v>9800</v>
      </c>
      <c r="F11" s="23" t="n">
        <v>9871</v>
      </c>
      <c r="G11" s="23" t="n">
        <v>10440</v>
      </c>
      <c r="H11" s="23" t="n">
        <v>10732</v>
      </c>
      <c r="I11" s="23" t="n">
        <v>10625</v>
      </c>
      <c r="J11" s="23" t="n">
        <v>11000</v>
      </c>
      <c r="K11" s="23" t="n">
        <v>11430</v>
      </c>
      <c r="L11" s="23" t="n">
        <v>11114</v>
      </c>
      <c r="M11" s="23" t="n">
        <v>11645</v>
      </c>
      <c r="N11" s="23" t="n">
        <v>11985</v>
      </c>
      <c r="O11" s="23" t="n">
        <v>12476</v>
      </c>
      <c r="P11" s="23" t="n">
        <v>12744</v>
      </c>
      <c r="Q11" s="23" t="n">
        <v>12692</v>
      </c>
      <c r="R11" s="23" t="n">
        <v>13325</v>
      </c>
      <c r="S11" s="23" t="n">
        <v>13730</v>
      </c>
      <c r="T11" s="23" t="n">
        <v>14066</v>
      </c>
      <c r="U11" s="23" t="n">
        <v>14157</v>
      </c>
      <c r="V11" s="23" t="n">
        <v>14731</v>
      </c>
      <c r="W11" s="23" t="n">
        <v>15190</v>
      </c>
      <c r="X11" s="23" t="n">
        <v>15023</v>
      </c>
      <c r="Y11" s="23" t="n">
        <v>15686</v>
      </c>
      <c r="Z11" s="23" t="n">
        <v>16093</v>
      </c>
      <c r="AA11" s="23" t="n">
        <v>16399</v>
      </c>
      <c r="AB11" s="23" t="n">
        <v>16942</v>
      </c>
      <c r="AC11" s="23" t="n"/>
      <c r="AD11" s="23" t="n"/>
      <c r="AE11" s="23" t="n"/>
      <c r="AF11" s="23" t="n"/>
      <c r="AG11" s="23" t="n"/>
      <c r="AH11" s="23" t="n"/>
      <c r="AI11" s="23" t="n"/>
      <c r="AJ11" s="23" t="n"/>
      <c r="AK11" s="23" t="n"/>
      <c r="AL11" s="23" t="n"/>
      <c r="AM11" s="23" t="n"/>
      <c r="AN11" s="23" t="n"/>
      <c r="AO11" s="23" t="n"/>
      <c r="AP11" s="23" t="n"/>
      <c r="AQ11" s="23" t="n"/>
      <c r="AR11" s="23" t="n"/>
      <c r="AS11" s="23" t="n"/>
      <c r="AT11" s="23" t="n"/>
      <c r="AU11" s="23" t="n"/>
      <c r="AV11" s="23" t="n"/>
      <c r="AW11" s="23" t="n"/>
      <c r="AX11" s="23" t="n"/>
      <c r="AY11" s="23" t="n"/>
      <c r="AZ11" s="23" t="n"/>
      <c r="BA11" s="23" t="n"/>
      <c r="BB11" s="23" t="n"/>
      <c r="BC11" s="23" t="n"/>
      <c r="BD11" s="23" t="n"/>
      <c r="BE11" s="23" t="n"/>
      <c r="BF11" s="23" t="n"/>
      <c r="BG11" s="23" t="n"/>
      <c r="BH11" s="23" t="n"/>
      <c r="BI11" s="23" t="n"/>
      <c r="BJ11" s="23" t="n"/>
      <c r="BK11" s="23" t="n"/>
      <c r="BL11" s="23" t="n"/>
    </row>
    <row r="12">
      <c r="A12" s="22" t="inlineStr">
        <is>
          <t>Home (estimated value)</t>
        </is>
      </c>
      <c r="B12" s="22" t="inlineStr">
        <is>
          <t>Home</t>
        </is>
      </c>
      <c r="C12" s="11">
        <f>IF(A12="","",IF(B12="","Pick a category",IFERROR(INDEX(Settings!$B$7:$B$18,MATCH(B12,Settings!$A$7:$A$18,0)),"Unknown")))</f>
        <v/>
      </c>
      <c r="D12" s="11">
        <f>IF(C12="","",IFERROR(INDEX(Settings!$C$7:$C$18,MATCH(B12,Settings!$A$7:$A$18,0)),"No"))</f>
        <v/>
      </c>
      <c r="E12" s="23" t="n">
        <v>385000</v>
      </c>
      <c r="F12" s="23" t="n">
        <v>385000</v>
      </c>
      <c r="G12" s="23" t="n">
        <v>385000</v>
      </c>
      <c r="H12" s="23" t="n">
        <v>389000</v>
      </c>
      <c r="I12" s="23" t="n">
        <v>389000</v>
      </c>
      <c r="J12" s="23" t="n">
        <v>389000</v>
      </c>
      <c r="K12" s="23" t="n">
        <v>392000</v>
      </c>
      <c r="L12" s="23" t="n">
        <v>392000</v>
      </c>
      <c r="M12" s="23" t="n">
        <v>392000</v>
      </c>
      <c r="N12" s="23" t="n">
        <v>390000</v>
      </c>
      <c r="O12" s="23" t="n">
        <v>390000</v>
      </c>
      <c r="P12" s="23" t="n">
        <v>390000</v>
      </c>
      <c r="Q12" s="23" t="n">
        <v>395000</v>
      </c>
      <c r="R12" s="23" t="n">
        <v>395000</v>
      </c>
      <c r="S12" s="23" t="n">
        <v>395000</v>
      </c>
      <c r="T12" s="23" t="n">
        <v>398000</v>
      </c>
      <c r="U12" s="23" t="n">
        <v>398000</v>
      </c>
      <c r="V12" s="23" t="n">
        <v>398000</v>
      </c>
      <c r="W12" s="23" t="n">
        <v>401000</v>
      </c>
      <c r="X12" s="23" t="n">
        <v>401000</v>
      </c>
      <c r="Y12" s="23" t="n">
        <v>401000</v>
      </c>
      <c r="Z12" s="23" t="n">
        <v>400000</v>
      </c>
      <c r="AA12" s="23" t="n">
        <v>400000</v>
      </c>
      <c r="AB12" s="23" t="n">
        <v>400000</v>
      </c>
      <c r="AC12" s="23" t="n"/>
      <c r="AD12" s="23" t="n"/>
      <c r="AE12" s="23" t="n"/>
      <c r="AF12" s="23" t="n"/>
      <c r="AG12" s="23" t="n"/>
      <c r="AH12" s="23" t="n"/>
      <c r="AI12" s="23" t="n"/>
      <c r="AJ12" s="23" t="n"/>
      <c r="AK12" s="23" t="n"/>
      <c r="AL12" s="23" t="n"/>
      <c r="AM12" s="23" t="n"/>
      <c r="AN12" s="23" t="n"/>
      <c r="AO12" s="23" t="n"/>
      <c r="AP12" s="23" t="n"/>
      <c r="AQ12" s="23" t="n"/>
      <c r="AR12" s="23" t="n"/>
      <c r="AS12" s="23" t="n"/>
      <c r="AT12" s="23" t="n"/>
      <c r="AU12" s="23" t="n"/>
      <c r="AV12" s="23" t="n"/>
      <c r="AW12" s="23" t="n"/>
      <c r="AX12" s="23" t="n"/>
      <c r="AY12" s="23" t="n"/>
      <c r="AZ12" s="23" t="n"/>
      <c r="BA12" s="23" t="n"/>
      <c r="BB12" s="23" t="n"/>
      <c r="BC12" s="23" t="n"/>
      <c r="BD12" s="23" t="n"/>
      <c r="BE12" s="23" t="n"/>
      <c r="BF12" s="23" t="n"/>
      <c r="BG12" s="23" t="n"/>
      <c r="BH12" s="23" t="n"/>
      <c r="BI12" s="23" t="n"/>
      <c r="BJ12" s="23" t="n"/>
      <c r="BK12" s="23" t="n"/>
      <c r="BL12" s="23" t="n"/>
    </row>
    <row r="13">
      <c r="A13" s="22" t="inlineStr">
        <is>
          <t>2019 Honda CR-V</t>
        </is>
      </c>
      <c r="B13" s="22" t="inlineStr">
        <is>
          <t>Vehicles</t>
        </is>
      </c>
      <c r="C13" s="11">
        <f>IF(A13="","",IF(B13="","Pick a category",IFERROR(INDEX(Settings!$B$7:$B$18,MATCH(B13,Settings!$A$7:$A$18,0)),"Unknown")))</f>
        <v/>
      </c>
      <c r="D13" s="11">
        <f>IF(C13="","",IFERROR(INDEX(Settings!$C$7:$C$18,MATCH(B13,Settings!$A$7:$A$18,0)),"No"))</f>
        <v/>
      </c>
      <c r="E13" s="23" t="n">
        <v>21500</v>
      </c>
      <c r="F13" s="23" t="n">
        <v>21250</v>
      </c>
      <c r="G13" s="23" t="n">
        <v>21000</v>
      </c>
      <c r="H13" s="23" t="n">
        <v>20750</v>
      </c>
      <c r="I13" s="23" t="n">
        <v>20500</v>
      </c>
      <c r="J13" s="23" t="n">
        <v>20250</v>
      </c>
      <c r="K13" s="23" t="n">
        <v>20000</v>
      </c>
      <c r="L13" s="23" t="n">
        <v>19750</v>
      </c>
      <c r="M13" s="23" t="n">
        <v>19500</v>
      </c>
      <c r="N13" s="23" t="n">
        <v>19300</v>
      </c>
      <c r="O13" s="23" t="n">
        <v>19050</v>
      </c>
      <c r="P13" s="23" t="n">
        <v>18850</v>
      </c>
      <c r="Q13" s="23" t="n">
        <v>18600</v>
      </c>
      <c r="R13" s="23" t="n">
        <v>18400</v>
      </c>
      <c r="S13" s="23" t="n">
        <v>18150</v>
      </c>
      <c r="T13" s="23" t="n">
        <v>17950</v>
      </c>
      <c r="U13" s="23" t="n">
        <v>17700</v>
      </c>
      <c r="V13" s="23" t="n">
        <v>17500</v>
      </c>
      <c r="W13" s="23" t="n">
        <v>17300</v>
      </c>
      <c r="X13" s="23" t="n">
        <v>17100</v>
      </c>
      <c r="Y13" s="23" t="n">
        <v>16900</v>
      </c>
      <c r="Z13" s="23" t="n">
        <v>16700</v>
      </c>
      <c r="AA13" s="23" t="n">
        <v>16500</v>
      </c>
      <c r="AB13" s="23" t="n">
        <v>16300</v>
      </c>
      <c r="AC13" s="23" t="n"/>
      <c r="AD13" s="23" t="n"/>
      <c r="AE13" s="23" t="n"/>
      <c r="AF13" s="23" t="n"/>
      <c r="AG13" s="23" t="n"/>
      <c r="AH13" s="23" t="n"/>
      <c r="AI13" s="23" t="n"/>
      <c r="AJ13" s="23" t="n"/>
      <c r="AK13" s="23" t="n"/>
      <c r="AL13" s="23" t="n"/>
      <c r="AM13" s="23" t="n"/>
      <c r="AN13" s="23" t="n"/>
      <c r="AO13" s="23" t="n"/>
      <c r="AP13" s="23" t="n"/>
      <c r="AQ13" s="23" t="n"/>
      <c r="AR13" s="23" t="n"/>
      <c r="AS13" s="23" t="n"/>
      <c r="AT13" s="23" t="n"/>
      <c r="AU13" s="23" t="n"/>
      <c r="AV13" s="23" t="n"/>
      <c r="AW13" s="23" t="n"/>
      <c r="AX13" s="23" t="n"/>
      <c r="AY13" s="23" t="n"/>
      <c r="AZ13" s="23" t="n"/>
      <c r="BA13" s="23" t="n"/>
      <c r="BB13" s="23" t="n"/>
      <c r="BC13" s="23" t="n"/>
      <c r="BD13" s="23" t="n"/>
      <c r="BE13" s="23" t="n"/>
      <c r="BF13" s="23" t="n"/>
      <c r="BG13" s="23" t="n"/>
      <c r="BH13" s="23" t="n"/>
      <c r="BI13" s="23" t="n"/>
      <c r="BJ13" s="23" t="n"/>
      <c r="BK13" s="23" t="n"/>
      <c r="BL13" s="23" t="n"/>
    </row>
    <row r="14">
      <c r="A14" s="22" t="inlineStr">
        <is>
          <t>Mortgage</t>
        </is>
      </c>
      <c r="B14" s="22" t="inlineStr">
        <is>
          <t>Mortgage</t>
        </is>
      </c>
      <c r="C14" s="11">
        <f>IF(A14="","",IF(B14="","Pick a category",IFERROR(INDEX(Settings!$B$7:$B$18,MATCH(B14,Settings!$A$7:$A$18,0)),"Unknown")))</f>
        <v/>
      </c>
      <c r="D14" s="11">
        <f>IF(C14="","",IFERROR(INDEX(Settings!$C$7:$C$18,MATCH(B14,Settings!$A$7:$A$18,0)),"No"))</f>
        <v/>
      </c>
      <c r="E14" s="23" t="n">
        <v>291400</v>
      </c>
      <c r="F14" s="23" t="n">
        <v>291124</v>
      </c>
      <c r="G14" s="23" t="n">
        <v>290846</v>
      </c>
      <c r="H14" s="23" t="n">
        <v>290567</v>
      </c>
      <c r="I14" s="23" t="n">
        <v>290286</v>
      </c>
      <c r="J14" s="23" t="n">
        <v>290004</v>
      </c>
      <c r="K14" s="23" t="n">
        <v>289721</v>
      </c>
      <c r="L14" s="23" t="n">
        <v>289435</v>
      </c>
      <c r="M14" s="23" t="n">
        <v>289149</v>
      </c>
      <c r="N14" s="23" t="n">
        <v>288861</v>
      </c>
      <c r="O14" s="23" t="n">
        <v>288571</v>
      </c>
      <c r="P14" s="23" t="n">
        <v>288280</v>
      </c>
      <c r="Q14" s="23" t="n">
        <v>287988</v>
      </c>
      <c r="R14" s="23" t="n">
        <v>287694</v>
      </c>
      <c r="S14" s="23" t="n">
        <v>287398</v>
      </c>
      <c r="T14" s="23" t="n">
        <v>287101</v>
      </c>
      <c r="U14" s="23" t="n">
        <v>286802</v>
      </c>
      <c r="V14" s="23" t="n">
        <v>286502</v>
      </c>
      <c r="W14" s="23" t="n">
        <v>286200</v>
      </c>
      <c r="X14" s="23" t="n">
        <v>285897</v>
      </c>
      <c r="Y14" s="23" t="n">
        <v>285592</v>
      </c>
      <c r="Z14" s="23" t="n">
        <v>285285</v>
      </c>
      <c r="AA14" s="23" t="n">
        <v>284977</v>
      </c>
      <c r="AB14" s="23" t="n">
        <v>284668</v>
      </c>
      <c r="AC14" s="23" t="n"/>
      <c r="AD14" s="23" t="n"/>
      <c r="AE14" s="23" t="n"/>
      <c r="AF14" s="23" t="n"/>
      <c r="AG14" s="23" t="n"/>
      <c r="AH14" s="23" t="n"/>
      <c r="AI14" s="23" t="n"/>
      <c r="AJ14" s="23" t="n"/>
      <c r="AK14" s="23" t="n"/>
      <c r="AL14" s="23" t="n"/>
      <c r="AM14" s="23" t="n"/>
      <c r="AN14" s="23" t="n"/>
      <c r="AO14" s="23" t="n"/>
      <c r="AP14" s="23" t="n"/>
      <c r="AQ14" s="23" t="n"/>
      <c r="AR14" s="23" t="n"/>
      <c r="AS14" s="23" t="n"/>
      <c r="AT14" s="23" t="n"/>
      <c r="AU14" s="23" t="n"/>
      <c r="AV14" s="23" t="n"/>
      <c r="AW14" s="23" t="n"/>
      <c r="AX14" s="23" t="n"/>
      <c r="AY14" s="23" t="n"/>
      <c r="AZ14" s="23" t="n"/>
      <c r="BA14" s="23" t="n"/>
      <c r="BB14" s="23" t="n"/>
      <c r="BC14" s="23" t="n"/>
      <c r="BD14" s="23" t="n"/>
      <c r="BE14" s="23" t="n"/>
      <c r="BF14" s="23" t="n"/>
      <c r="BG14" s="23" t="n"/>
      <c r="BH14" s="23" t="n"/>
      <c r="BI14" s="23" t="n"/>
      <c r="BJ14" s="23" t="n"/>
      <c r="BK14" s="23" t="n"/>
      <c r="BL14" s="23" t="n"/>
    </row>
    <row r="15">
      <c r="A15" s="22" t="inlineStr">
        <is>
          <t>Car loan</t>
        </is>
      </c>
      <c r="B15" s="22" t="inlineStr">
        <is>
          <t>Car loans</t>
        </is>
      </c>
      <c r="C15" s="11">
        <f>IF(A15="","",IF(B15="","Pick a category",IFERROR(INDEX(Settings!$B$7:$B$18,MATCH(B15,Settings!$A$7:$A$18,0)),"Unknown")))</f>
        <v/>
      </c>
      <c r="D15" s="11">
        <f>IF(C15="","",IFERROR(INDEX(Settings!$C$7:$C$18,MATCH(B15,Settings!$A$7:$A$18,0)),"No"))</f>
        <v/>
      </c>
      <c r="E15" s="23" t="n">
        <v>6900</v>
      </c>
      <c r="F15" s="23" t="n">
        <v>6509</v>
      </c>
      <c r="G15" s="23" t="n">
        <v>6116</v>
      </c>
      <c r="H15" s="23" t="n">
        <v>5721</v>
      </c>
      <c r="I15" s="23" t="n">
        <v>5324</v>
      </c>
      <c r="J15" s="23" t="n">
        <v>4925</v>
      </c>
      <c r="K15" s="23" t="n">
        <v>4525</v>
      </c>
      <c r="L15" s="23" t="n">
        <v>4122</v>
      </c>
      <c r="M15" s="23" t="n">
        <v>3717</v>
      </c>
      <c r="N15" s="23" t="n">
        <v>3310</v>
      </c>
      <c r="O15" s="23" t="n">
        <v>2902</v>
      </c>
      <c r="P15" s="23" t="n">
        <v>2491</v>
      </c>
      <c r="Q15" s="23" t="n">
        <v>2078</v>
      </c>
      <c r="R15" s="23" t="n">
        <v>1663</v>
      </c>
      <c r="S15" s="23" t="n">
        <v>1246</v>
      </c>
      <c r="T15" s="23" t="n">
        <v>828</v>
      </c>
      <c r="U15" s="23" t="n">
        <v>407</v>
      </c>
      <c r="V15" s="23" t="n">
        <v>0</v>
      </c>
      <c r="W15" s="23" t="n">
        <v>0</v>
      </c>
      <c r="X15" s="23" t="n">
        <v>0</v>
      </c>
      <c r="Y15" s="23" t="n">
        <v>0</v>
      </c>
      <c r="Z15" s="23" t="n">
        <v>0</v>
      </c>
      <c r="AA15" s="23" t="n">
        <v>0</v>
      </c>
      <c r="AB15" s="23" t="n">
        <v>0</v>
      </c>
      <c r="AC15" s="23" t="n"/>
      <c r="AD15" s="23" t="n"/>
      <c r="AE15" s="23" t="n"/>
      <c r="AF15" s="23" t="n"/>
      <c r="AG15" s="23" t="n"/>
      <c r="AH15" s="23" t="n"/>
      <c r="AI15" s="23" t="n"/>
      <c r="AJ15" s="23" t="n"/>
      <c r="AK15" s="23" t="n"/>
      <c r="AL15" s="23" t="n"/>
      <c r="AM15" s="23" t="n"/>
      <c r="AN15" s="23" t="n"/>
      <c r="AO15" s="23" t="n"/>
      <c r="AP15" s="23" t="n"/>
      <c r="AQ15" s="23" t="n"/>
      <c r="AR15" s="23" t="n"/>
      <c r="AS15" s="23" t="n"/>
      <c r="AT15" s="23" t="n"/>
      <c r="AU15" s="23" t="n"/>
      <c r="AV15" s="23" t="n"/>
      <c r="AW15" s="23" t="n"/>
      <c r="AX15" s="23" t="n"/>
      <c r="AY15" s="23" t="n"/>
      <c r="AZ15" s="23" t="n"/>
      <c r="BA15" s="23" t="n"/>
      <c r="BB15" s="23" t="n"/>
      <c r="BC15" s="23" t="n"/>
      <c r="BD15" s="23" t="n"/>
      <c r="BE15" s="23" t="n"/>
      <c r="BF15" s="23" t="n"/>
      <c r="BG15" s="23" t="n"/>
      <c r="BH15" s="23" t="n"/>
      <c r="BI15" s="23" t="n"/>
      <c r="BJ15" s="23" t="n"/>
      <c r="BK15" s="23" t="n"/>
      <c r="BL15" s="23" t="n"/>
    </row>
    <row r="16">
      <c r="A16" s="22" t="inlineStr">
        <is>
          <t>Student loan</t>
        </is>
      </c>
      <c r="B16" s="22" t="inlineStr">
        <is>
          <t>Student loans</t>
        </is>
      </c>
      <c r="C16" s="11">
        <f>IF(A16="","",IF(B16="","Pick a category",IFERROR(INDEX(Settings!$B$7:$B$18,MATCH(B16,Settings!$A$7:$A$18,0)),"Unknown")))</f>
        <v/>
      </c>
      <c r="D16" s="11">
        <f>IF(C16="","",IFERROR(INDEX(Settings!$C$7:$C$18,MATCH(B16,Settings!$A$7:$A$18,0)),"No"))</f>
        <v/>
      </c>
      <c r="E16" s="23" t="n">
        <v>18700</v>
      </c>
      <c r="F16" s="23" t="n">
        <v>18526</v>
      </c>
      <c r="G16" s="23" t="n">
        <v>18351</v>
      </c>
      <c r="H16" s="23" t="n">
        <v>18175</v>
      </c>
      <c r="I16" s="23" t="n">
        <v>17998</v>
      </c>
      <c r="J16" s="23" t="n">
        <v>17821</v>
      </c>
      <c r="K16" s="23" t="n">
        <v>17642</v>
      </c>
      <c r="L16" s="23" t="n">
        <v>17463</v>
      </c>
      <c r="M16" s="23" t="n">
        <v>17283</v>
      </c>
      <c r="N16" s="23" t="n">
        <v>17102</v>
      </c>
      <c r="O16" s="23" t="n">
        <v>16921</v>
      </c>
      <c r="P16" s="23" t="n">
        <v>16738</v>
      </c>
      <c r="Q16" s="23" t="n">
        <v>16555</v>
      </c>
      <c r="R16" s="23" t="n">
        <v>16371</v>
      </c>
      <c r="S16" s="23" t="n">
        <v>16186</v>
      </c>
      <c r="T16" s="23" t="n">
        <v>16000</v>
      </c>
      <c r="U16" s="23" t="n">
        <v>15813</v>
      </c>
      <c r="V16" s="23" t="n">
        <v>15626</v>
      </c>
      <c r="W16" s="23" t="n">
        <v>15437</v>
      </c>
      <c r="X16" s="23" t="n">
        <v>15248</v>
      </c>
      <c r="Y16" s="23" t="n">
        <v>15058</v>
      </c>
      <c r="Z16" s="23" t="n">
        <v>14867</v>
      </c>
      <c r="AA16" s="23" t="n">
        <v>14675</v>
      </c>
      <c r="AB16" s="23" t="n">
        <v>14483</v>
      </c>
      <c r="AC16" s="23" t="n"/>
      <c r="AD16" s="23" t="n"/>
      <c r="AE16" s="23" t="n"/>
      <c r="AF16" s="23" t="n"/>
      <c r="AG16" s="23" t="n"/>
      <c r="AH16" s="23" t="n"/>
      <c r="AI16" s="23" t="n"/>
      <c r="AJ16" s="23" t="n"/>
      <c r="AK16" s="23" t="n"/>
      <c r="AL16" s="23" t="n"/>
      <c r="AM16" s="23" t="n"/>
      <c r="AN16" s="23" t="n"/>
      <c r="AO16" s="23" t="n"/>
      <c r="AP16" s="23" t="n"/>
      <c r="AQ16" s="23" t="n"/>
      <c r="AR16" s="23" t="n"/>
      <c r="AS16" s="23" t="n"/>
      <c r="AT16" s="23" t="n"/>
      <c r="AU16" s="23" t="n"/>
      <c r="AV16" s="23" t="n"/>
      <c r="AW16" s="23" t="n"/>
      <c r="AX16" s="23" t="n"/>
      <c r="AY16" s="23" t="n"/>
      <c r="AZ16" s="23" t="n"/>
      <c r="BA16" s="23" t="n"/>
      <c r="BB16" s="23" t="n"/>
      <c r="BC16" s="23" t="n"/>
      <c r="BD16" s="23" t="n"/>
      <c r="BE16" s="23" t="n"/>
      <c r="BF16" s="23" t="n"/>
      <c r="BG16" s="23" t="n"/>
      <c r="BH16" s="23" t="n"/>
      <c r="BI16" s="23" t="n"/>
      <c r="BJ16" s="23" t="n"/>
      <c r="BK16" s="23" t="n"/>
      <c r="BL16" s="23" t="n"/>
    </row>
    <row r="17">
      <c r="A17" s="22" t="inlineStr">
        <is>
          <t>Visa card</t>
        </is>
      </c>
      <c r="B17" s="22" t="inlineStr">
        <is>
          <t>Credit cards</t>
        </is>
      </c>
      <c r="C17" s="11">
        <f>IF(A17="","",IF(B17="","Pick a category",IFERROR(INDEX(Settings!$B$7:$B$18,MATCH(B17,Settings!$A$7:$A$18,0)),"Unknown")))</f>
        <v/>
      </c>
      <c r="D17" s="11">
        <f>IF(C17="","",IFERROR(INDEX(Settings!$C$7:$C$18,MATCH(B17,Settings!$A$7:$A$18,0)),"No"))</f>
        <v/>
      </c>
      <c r="E17" s="23" t="n">
        <v>1240</v>
      </c>
      <c r="F17" s="23" t="n">
        <v>2310</v>
      </c>
      <c r="G17" s="23" t="n">
        <v>1950</v>
      </c>
      <c r="H17" s="23" t="n">
        <v>1100</v>
      </c>
      <c r="I17" s="23" t="n">
        <v>640</v>
      </c>
      <c r="J17" s="23" t="n">
        <v>980</v>
      </c>
      <c r="K17" s="23" t="n">
        <v>1420</v>
      </c>
      <c r="L17" s="23" t="n">
        <v>760</v>
      </c>
      <c r="M17" s="23" t="n">
        <v>1180</v>
      </c>
      <c r="N17" s="23" t="n">
        <v>2050</v>
      </c>
      <c r="O17" s="23" t="n">
        <v>890</v>
      </c>
      <c r="P17" s="23" t="n">
        <v>1320</v>
      </c>
      <c r="Q17" s="23" t="n">
        <v>1610</v>
      </c>
      <c r="R17" s="23" t="n">
        <v>2480</v>
      </c>
      <c r="S17" s="23" t="n">
        <v>1730</v>
      </c>
      <c r="T17" s="23" t="n">
        <v>920</v>
      </c>
      <c r="U17" s="23" t="n">
        <v>1150</v>
      </c>
      <c r="V17" s="23" t="n">
        <v>700</v>
      </c>
      <c r="W17" s="23" t="n">
        <v>1390</v>
      </c>
      <c r="X17" s="23" t="n">
        <v>1010</v>
      </c>
      <c r="Y17" s="23" t="n">
        <v>640</v>
      </c>
      <c r="Z17" s="23" t="n">
        <v>1280</v>
      </c>
      <c r="AA17" s="23" t="n">
        <v>870</v>
      </c>
      <c r="AB17" s="23" t="n">
        <v>1060</v>
      </c>
      <c r="AC17" s="23" t="n"/>
      <c r="AD17" s="23" t="n"/>
      <c r="AE17" s="23" t="n"/>
      <c r="AF17" s="23" t="n"/>
      <c r="AG17" s="23" t="n"/>
      <c r="AH17" s="23" t="n"/>
      <c r="AI17" s="23" t="n"/>
      <c r="AJ17" s="23" t="n"/>
      <c r="AK17" s="23" t="n"/>
      <c r="AL17" s="23" t="n"/>
      <c r="AM17" s="23" t="n"/>
      <c r="AN17" s="23" t="n"/>
      <c r="AO17" s="23" t="n"/>
      <c r="AP17" s="23" t="n"/>
      <c r="AQ17" s="23" t="n"/>
      <c r="AR17" s="23" t="n"/>
      <c r="AS17" s="23" t="n"/>
      <c r="AT17" s="23" t="n"/>
      <c r="AU17" s="23" t="n"/>
      <c r="AV17" s="23" t="n"/>
      <c r="AW17" s="23" t="n"/>
      <c r="AX17" s="23" t="n"/>
      <c r="AY17" s="23" t="n"/>
      <c r="AZ17" s="23" t="n"/>
      <c r="BA17" s="23" t="n"/>
      <c r="BB17" s="23" t="n"/>
      <c r="BC17" s="23" t="n"/>
      <c r="BD17" s="23" t="n"/>
      <c r="BE17" s="23" t="n"/>
      <c r="BF17" s="23" t="n"/>
      <c r="BG17" s="23" t="n"/>
      <c r="BH17" s="23" t="n"/>
      <c r="BI17" s="23" t="n"/>
      <c r="BJ17" s="23" t="n"/>
      <c r="BK17" s="23" t="n"/>
      <c r="BL17" s="23" t="n"/>
    </row>
    <row r="18">
      <c r="A18" s="22" t="n"/>
      <c r="B18" s="22" t="n"/>
      <c r="C18" s="11">
        <f>IF(A18="","",IF(B18="","Pick a category",IFERROR(INDEX(Settings!$B$7:$B$18,MATCH(B18,Settings!$A$7:$A$18,0)),"Unknown")))</f>
        <v/>
      </c>
      <c r="D18" s="11">
        <f>IF(C18="","",IFERROR(INDEX(Settings!$C$7:$C$18,MATCH(B18,Settings!$A$7:$A$18,0)),"No"))</f>
        <v/>
      </c>
      <c r="E18" s="23" t="n"/>
      <c r="F18" s="23" t="n"/>
      <c r="G18" s="23" t="n"/>
      <c r="H18" s="23" t="n"/>
      <c r="I18" s="23" t="n"/>
      <c r="J18" s="23" t="n"/>
      <c r="K18" s="23" t="n"/>
      <c r="L18" s="23" t="n"/>
      <c r="M18" s="23" t="n"/>
      <c r="N18" s="23" t="n"/>
      <c r="O18" s="23" t="n"/>
      <c r="P18" s="23" t="n"/>
      <c r="Q18" s="23" t="n"/>
      <c r="R18" s="23" t="n"/>
      <c r="S18" s="23" t="n"/>
      <c r="T18" s="23" t="n"/>
      <c r="U18" s="23" t="n"/>
      <c r="V18" s="23" t="n"/>
      <c r="W18" s="23" t="n"/>
      <c r="X18" s="23" t="n"/>
      <c r="Y18" s="23" t="n"/>
      <c r="Z18" s="23" t="n"/>
      <c r="AA18" s="23" t="n"/>
      <c r="AB18" s="23" t="n"/>
      <c r="AC18" s="23" t="n"/>
      <c r="AD18" s="23" t="n"/>
      <c r="AE18" s="23" t="n"/>
      <c r="AF18" s="23" t="n"/>
      <c r="AG18" s="23" t="n"/>
      <c r="AH18" s="23" t="n"/>
      <c r="AI18" s="23" t="n"/>
      <c r="AJ18" s="23" t="n"/>
      <c r="AK18" s="23" t="n"/>
      <c r="AL18" s="23" t="n"/>
      <c r="AM18" s="23" t="n"/>
      <c r="AN18" s="23" t="n"/>
      <c r="AO18" s="23" t="n"/>
      <c r="AP18" s="23" t="n"/>
      <c r="AQ18" s="23" t="n"/>
      <c r="AR18" s="23" t="n"/>
      <c r="AS18" s="23" t="n"/>
      <c r="AT18" s="23" t="n"/>
      <c r="AU18" s="23" t="n"/>
      <c r="AV18" s="23" t="n"/>
      <c r="AW18" s="23" t="n"/>
      <c r="AX18" s="23" t="n"/>
      <c r="AY18" s="23" t="n"/>
      <c r="AZ18" s="23" t="n"/>
      <c r="BA18" s="23" t="n"/>
      <c r="BB18" s="23" t="n"/>
      <c r="BC18" s="23" t="n"/>
      <c r="BD18" s="23" t="n"/>
      <c r="BE18" s="23" t="n"/>
      <c r="BF18" s="23" t="n"/>
      <c r="BG18" s="23" t="n"/>
      <c r="BH18" s="23" t="n"/>
      <c r="BI18" s="23" t="n"/>
      <c r="BJ18" s="23" t="n"/>
      <c r="BK18" s="23" t="n"/>
      <c r="BL18" s="23" t="n"/>
    </row>
    <row r="19">
      <c r="A19" s="22" t="n"/>
      <c r="B19" s="22" t="n"/>
      <c r="C19" s="11">
        <f>IF(A19="","",IF(B19="","Pick a category",IFERROR(INDEX(Settings!$B$7:$B$18,MATCH(B19,Settings!$A$7:$A$18,0)),"Unknown")))</f>
        <v/>
      </c>
      <c r="D19" s="11">
        <f>IF(C19="","",IFERROR(INDEX(Settings!$C$7:$C$18,MATCH(B19,Settings!$A$7:$A$18,0)),"No"))</f>
        <v/>
      </c>
      <c r="E19" s="23" t="n"/>
      <c r="F19" s="23" t="n"/>
      <c r="G19" s="23" t="n"/>
      <c r="H19" s="23" t="n"/>
      <c r="I19" s="23" t="n"/>
      <c r="J19" s="23" t="n"/>
      <c r="K19" s="23" t="n"/>
      <c r="L19" s="23" t="n"/>
      <c r="M19" s="23" t="n"/>
      <c r="N19" s="23" t="n"/>
      <c r="O19" s="23" t="n"/>
      <c r="P19" s="23" t="n"/>
      <c r="Q19" s="23" t="n"/>
      <c r="R19" s="23" t="n"/>
      <c r="S19" s="23" t="n"/>
      <c r="T19" s="23" t="n"/>
      <c r="U19" s="23" t="n"/>
      <c r="V19" s="23" t="n"/>
      <c r="W19" s="23" t="n"/>
      <c r="X19" s="23" t="n"/>
      <c r="Y19" s="23" t="n"/>
      <c r="Z19" s="23" t="n"/>
      <c r="AA19" s="23" t="n"/>
      <c r="AB19" s="23" t="n"/>
      <c r="AC19" s="23" t="n"/>
      <c r="AD19" s="23" t="n"/>
      <c r="AE19" s="23" t="n"/>
      <c r="AF19" s="23" t="n"/>
      <c r="AG19" s="23" t="n"/>
      <c r="AH19" s="23" t="n"/>
      <c r="AI19" s="23" t="n"/>
      <c r="AJ19" s="23" t="n"/>
      <c r="AK19" s="23" t="n"/>
      <c r="AL19" s="23" t="n"/>
      <c r="AM19" s="23" t="n"/>
      <c r="AN19" s="23" t="n"/>
      <c r="AO19" s="23" t="n"/>
      <c r="AP19" s="23" t="n"/>
      <c r="AQ19" s="23" t="n"/>
      <c r="AR19" s="23" t="n"/>
      <c r="AS19" s="23" t="n"/>
      <c r="AT19" s="23" t="n"/>
      <c r="AU19" s="23" t="n"/>
      <c r="AV19" s="23" t="n"/>
      <c r="AW19" s="23" t="n"/>
      <c r="AX19" s="23" t="n"/>
      <c r="AY19" s="23" t="n"/>
      <c r="AZ19" s="23" t="n"/>
      <c r="BA19" s="23" t="n"/>
      <c r="BB19" s="23" t="n"/>
      <c r="BC19" s="23" t="n"/>
      <c r="BD19" s="23" t="n"/>
      <c r="BE19" s="23" t="n"/>
      <c r="BF19" s="23" t="n"/>
      <c r="BG19" s="23" t="n"/>
      <c r="BH19" s="23" t="n"/>
      <c r="BI19" s="23" t="n"/>
      <c r="BJ19" s="23" t="n"/>
      <c r="BK19" s="23" t="n"/>
      <c r="BL19" s="23" t="n"/>
    </row>
    <row r="20">
      <c r="A20" s="22" t="n"/>
      <c r="B20" s="22" t="n"/>
      <c r="C20" s="11">
        <f>IF(A20="","",IF(B20="","Pick a category",IFERROR(INDEX(Settings!$B$7:$B$18,MATCH(B20,Settings!$A$7:$A$18,0)),"Unknown")))</f>
        <v/>
      </c>
      <c r="D20" s="11">
        <f>IF(C20="","",IFERROR(INDEX(Settings!$C$7:$C$18,MATCH(B20,Settings!$A$7:$A$18,0)),"No"))</f>
        <v/>
      </c>
      <c r="E20" s="23" t="n"/>
      <c r="F20" s="23" t="n"/>
      <c r="G20" s="23" t="n"/>
      <c r="H20" s="23" t="n"/>
      <c r="I20" s="23" t="n"/>
      <c r="J20" s="23" t="n"/>
      <c r="K20" s="23" t="n"/>
      <c r="L20" s="23" t="n"/>
      <c r="M20" s="23" t="n"/>
      <c r="N20" s="23" t="n"/>
      <c r="O20" s="23" t="n"/>
      <c r="P20" s="23" t="n"/>
      <c r="Q20" s="23" t="n"/>
      <c r="R20" s="23" t="n"/>
      <c r="S20" s="23" t="n"/>
      <c r="T20" s="23" t="n"/>
      <c r="U20" s="23" t="n"/>
      <c r="V20" s="23" t="n"/>
      <c r="W20" s="23" t="n"/>
      <c r="X20" s="23" t="n"/>
      <c r="Y20" s="23" t="n"/>
      <c r="Z20" s="23" t="n"/>
      <c r="AA20" s="23" t="n"/>
      <c r="AB20" s="23" t="n"/>
      <c r="AC20" s="23" t="n"/>
      <c r="AD20" s="23" t="n"/>
      <c r="AE20" s="23" t="n"/>
      <c r="AF20" s="23" t="n"/>
      <c r="AG20" s="23" t="n"/>
      <c r="AH20" s="23" t="n"/>
      <c r="AI20" s="23" t="n"/>
      <c r="AJ20" s="23" t="n"/>
      <c r="AK20" s="23" t="n"/>
      <c r="AL20" s="23" t="n"/>
      <c r="AM20" s="23" t="n"/>
      <c r="AN20" s="23" t="n"/>
      <c r="AO20" s="23" t="n"/>
      <c r="AP20" s="23" t="n"/>
      <c r="AQ20" s="23" t="n"/>
      <c r="AR20" s="23" t="n"/>
      <c r="AS20" s="23" t="n"/>
      <c r="AT20" s="23" t="n"/>
      <c r="AU20" s="23" t="n"/>
      <c r="AV20" s="23" t="n"/>
      <c r="AW20" s="23" t="n"/>
      <c r="AX20" s="23" t="n"/>
      <c r="AY20" s="23" t="n"/>
      <c r="AZ20" s="23" t="n"/>
      <c r="BA20" s="23" t="n"/>
      <c r="BB20" s="23" t="n"/>
      <c r="BC20" s="23" t="n"/>
      <c r="BD20" s="23" t="n"/>
      <c r="BE20" s="23" t="n"/>
      <c r="BF20" s="23" t="n"/>
      <c r="BG20" s="23" t="n"/>
      <c r="BH20" s="23" t="n"/>
      <c r="BI20" s="23" t="n"/>
      <c r="BJ20" s="23" t="n"/>
      <c r="BK20" s="23" t="n"/>
      <c r="BL20" s="23" t="n"/>
    </row>
    <row r="21">
      <c r="A21" s="22" t="n"/>
      <c r="B21" s="22" t="n"/>
      <c r="C21" s="11">
        <f>IF(A21="","",IF(B21="","Pick a category",IFERROR(INDEX(Settings!$B$7:$B$18,MATCH(B21,Settings!$A$7:$A$18,0)),"Unknown")))</f>
        <v/>
      </c>
      <c r="D21" s="11">
        <f>IF(C21="","",IFERROR(INDEX(Settings!$C$7:$C$18,MATCH(B21,Settings!$A$7:$A$18,0)),"No"))</f>
        <v/>
      </c>
      <c r="E21" s="23" t="n"/>
      <c r="F21" s="23" t="n"/>
      <c r="G21" s="23" t="n"/>
      <c r="H21" s="23" t="n"/>
      <c r="I21" s="23" t="n"/>
      <c r="J21" s="23" t="n"/>
      <c r="K21" s="23" t="n"/>
      <c r="L21" s="23" t="n"/>
      <c r="M21" s="23" t="n"/>
      <c r="N21" s="23" t="n"/>
      <c r="O21" s="23" t="n"/>
      <c r="P21" s="23" t="n"/>
      <c r="Q21" s="23" t="n"/>
      <c r="R21" s="23" t="n"/>
      <c r="S21" s="23" t="n"/>
      <c r="T21" s="23" t="n"/>
      <c r="U21" s="23" t="n"/>
      <c r="V21" s="23" t="n"/>
      <c r="W21" s="23" t="n"/>
      <c r="X21" s="23" t="n"/>
      <c r="Y21" s="23" t="n"/>
      <c r="Z21" s="23" t="n"/>
      <c r="AA21" s="23" t="n"/>
      <c r="AB21" s="23" t="n"/>
      <c r="AC21" s="23" t="n"/>
      <c r="AD21" s="23" t="n"/>
      <c r="AE21" s="23" t="n"/>
      <c r="AF21" s="23" t="n"/>
      <c r="AG21" s="23" t="n"/>
      <c r="AH21" s="23" t="n"/>
      <c r="AI21" s="23" t="n"/>
      <c r="AJ21" s="23" t="n"/>
      <c r="AK21" s="23" t="n"/>
      <c r="AL21" s="23" t="n"/>
      <c r="AM21" s="23" t="n"/>
      <c r="AN21" s="23" t="n"/>
      <c r="AO21" s="23" t="n"/>
      <c r="AP21" s="23" t="n"/>
      <c r="AQ21" s="23" t="n"/>
      <c r="AR21" s="23" t="n"/>
      <c r="AS21" s="23" t="n"/>
      <c r="AT21" s="23" t="n"/>
      <c r="AU21" s="23" t="n"/>
      <c r="AV21" s="23" t="n"/>
      <c r="AW21" s="23" t="n"/>
      <c r="AX21" s="23" t="n"/>
      <c r="AY21" s="23" t="n"/>
      <c r="AZ21" s="23" t="n"/>
      <c r="BA21" s="23" t="n"/>
      <c r="BB21" s="23" t="n"/>
      <c r="BC21" s="23" t="n"/>
      <c r="BD21" s="23" t="n"/>
      <c r="BE21" s="23" t="n"/>
      <c r="BF21" s="23" t="n"/>
      <c r="BG21" s="23" t="n"/>
      <c r="BH21" s="23" t="n"/>
      <c r="BI21" s="23" t="n"/>
      <c r="BJ21" s="23" t="n"/>
      <c r="BK21" s="23" t="n"/>
      <c r="BL21" s="23" t="n"/>
    </row>
    <row r="22">
      <c r="A22" s="22" t="n"/>
      <c r="B22" s="22" t="n"/>
      <c r="C22" s="11">
        <f>IF(A22="","",IF(B22="","Pick a category",IFERROR(INDEX(Settings!$B$7:$B$18,MATCH(B22,Settings!$A$7:$A$18,0)),"Unknown")))</f>
        <v/>
      </c>
      <c r="D22" s="11">
        <f>IF(C22="","",IFERROR(INDEX(Settings!$C$7:$C$18,MATCH(B22,Settings!$A$7:$A$18,0)),"No"))</f>
        <v/>
      </c>
      <c r="E22" s="23" t="n"/>
      <c r="F22" s="23" t="n"/>
      <c r="G22" s="23" t="n"/>
      <c r="H22" s="23" t="n"/>
      <c r="I22" s="23" t="n"/>
      <c r="J22" s="23" t="n"/>
      <c r="K22" s="23" t="n"/>
      <c r="L22" s="23" t="n"/>
      <c r="M22" s="23" t="n"/>
      <c r="N22" s="23" t="n"/>
      <c r="O22" s="23" t="n"/>
      <c r="P22" s="23" t="n"/>
      <c r="Q22" s="23" t="n"/>
      <c r="R22" s="23" t="n"/>
      <c r="S22" s="23" t="n"/>
      <c r="T22" s="23" t="n"/>
      <c r="U22" s="23" t="n"/>
      <c r="V22" s="23" t="n"/>
      <c r="W22" s="23" t="n"/>
      <c r="X22" s="23" t="n"/>
      <c r="Y22" s="23" t="n"/>
      <c r="Z22" s="23" t="n"/>
      <c r="AA22" s="23" t="n"/>
      <c r="AB22" s="23" t="n"/>
      <c r="AC22" s="23" t="n"/>
      <c r="AD22" s="23" t="n"/>
      <c r="AE22" s="23" t="n"/>
      <c r="AF22" s="23" t="n"/>
      <c r="AG22" s="23" t="n"/>
      <c r="AH22" s="23" t="n"/>
      <c r="AI22" s="23" t="n"/>
      <c r="AJ22" s="23" t="n"/>
      <c r="AK22" s="23" t="n"/>
      <c r="AL22" s="23" t="n"/>
      <c r="AM22" s="23" t="n"/>
      <c r="AN22" s="23" t="n"/>
      <c r="AO22" s="23" t="n"/>
      <c r="AP22" s="23" t="n"/>
      <c r="AQ22" s="23" t="n"/>
      <c r="AR22" s="23" t="n"/>
      <c r="AS22" s="23" t="n"/>
      <c r="AT22" s="23" t="n"/>
      <c r="AU22" s="23" t="n"/>
      <c r="AV22" s="23" t="n"/>
      <c r="AW22" s="23" t="n"/>
      <c r="AX22" s="23" t="n"/>
      <c r="AY22" s="23" t="n"/>
      <c r="AZ22" s="23" t="n"/>
      <c r="BA22" s="23" t="n"/>
      <c r="BB22" s="23" t="n"/>
      <c r="BC22" s="23" t="n"/>
      <c r="BD22" s="23" t="n"/>
      <c r="BE22" s="23" t="n"/>
      <c r="BF22" s="23" t="n"/>
      <c r="BG22" s="23" t="n"/>
      <c r="BH22" s="23" t="n"/>
      <c r="BI22" s="23" t="n"/>
      <c r="BJ22" s="23" t="n"/>
      <c r="BK22" s="23" t="n"/>
      <c r="BL22" s="23" t="n"/>
    </row>
    <row r="23">
      <c r="A23" s="22" t="n"/>
      <c r="B23" s="22" t="n"/>
      <c r="C23" s="11">
        <f>IF(A23="","",IF(B23="","Pick a category",IFERROR(INDEX(Settings!$B$7:$B$18,MATCH(B23,Settings!$A$7:$A$18,0)),"Unknown")))</f>
        <v/>
      </c>
      <c r="D23" s="11">
        <f>IF(C23="","",IFERROR(INDEX(Settings!$C$7:$C$18,MATCH(B23,Settings!$A$7:$A$18,0)),"No"))</f>
        <v/>
      </c>
      <c r="E23" s="23" t="n"/>
      <c r="F23" s="23" t="n"/>
      <c r="G23" s="23" t="n"/>
      <c r="H23" s="23" t="n"/>
      <c r="I23" s="23" t="n"/>
      <c r="J23" s="23" t="n"/>
      <c r="K23" s="23" t="n"/>
      <c r="L23" s="23" t="n"/>
      <c r="M23" s="23" t="n"/>
      <c r="N23" s="23" t="n"/>
      <c r="O23" s="23" t="n"/>
      <c r="P23" s="23" t="n"/>
      <c r="Q23" s="23" t="n"/>
      <c r="R23" s="23" t="n"/>
      <c r="S23" s="23" t="n"/>
      <c r="T23" s="23" t="n"/>
      <c r="U23" s="23" t="n"/>
      <c r="V23" s="23" t="n"/>
      <c r="W23" s="23" t="n"/>
      <c r="X23" s="23" t="n"/>
      <c r="Y23" s="23" t="n"/>
      <c r="Z23" s="23" t="n"/>
      <c r="AA23" s="23" t="n"/>
      <c r="AB23" s="23" t="n"/>
      <c r="AC23" s="23" t="n"/>
      <c r="AD23" s="23" t="n"/>
      <c r="AE23" s="23" t="n"/>
      <c r="AF23" s="23" t="n"/>
      <c r="AG23" s="23" t="n"/>
      <c r="AH23" s="23" t="n"/>
      <c r="AI23" s="23" t="n"/>
      <c r="AJ23" s="23" t="n"/>
      <c r="AK23" s="23" t="n"/>
      <c r="AL23" s="23" t="n"/>
      <c r="AM23" s="23" t="n"/>
      <c r="AN23" s="23" t="n"/>
      <c r="AO23" s="23" t="n"/>
      <c r="AP23" s="23" t="n"/>
      <c r="AQ23" s="23" t="n"/>
      <c r="AR23" s="23" t="n"/>
      <c r="AS23" s="23" t="n"/>
      <c r="AT23" s="23" t="n"/>
      <c r="AU23" s="23" t="n"/>
      <c r="AV23" s="23" t="n"/>
      <c r="AW23" s="23" t="n"/>
      <c r="AX23" s="23" t="n"/>
      <c r="AY23" s="23" t="n"/>
      <c r="AZ23" s="23" t="n"/>
      <c r="BA23" s="23" t="n"/>
      <c r="BB23" s="23" t="n"/>
      <c r="BC23" s="23" t="n"/>
      <c r="BD23" s="23" t="n"/>
      <c r="BE23" s="23" t="n"/>
      <c r="BF23" s="23" t="n"/>
      <c r="BG23" s="23" t="n"/>
      <c r="BH23" s="23" t="n"/>
      <c r="BI23" s="23" t="n"/>
      <c r="BJ23" s="23" t="n"/>
      <c r="BK23" s="23" t="n"/>
      <c r="BL23" s="23" t="n"/>
    </row>
    <row r="24">
      <c r="A24" s="22" t="n"/>
      <c r="B24" s="22" t="n"/>
      <c r="C24" s="11">
        <f>IF(A24="","",IF(B24="","Pick a category",IFERROR(INDEX(Settings!$B$7:$B$18,MATCH(B24,Settings!$A$7:$A$18,0)),"Unknown")))</f>
        <v/>
      </c>
      <c r="D24" s="11">
        <f>IF(C24="","",IFERROR(INDEX(Settings!$C$7:$C$18,MATCH(B24,Settings!$A$7:$A$18,0)),"No"))</f>
        <v/>
      </c>
      <c r="E24" s="23" t="n"/>
      <c r="F24" s="23" t="n"/>
      <c r="G24" s="23" t="n"/>
      <c r="H24" s="23" t="n"/>
      <c r="I24" s="23" t="n"/>
      <c r="J24" s="23" t="n"/>
      <c r="K24" s="23" t="n"/>
      <c r="L24" s="23" t="n"/>
      <c r="M24" s="23" t="n"/>
      <c r="N24" s="23" t="n"/>
      <c r="O24" s="23" t="n"/>
      <c r="P24" s="23" t="n"/>
      <c r="Q24" s="23" t="n"/>
      <c r="R24" s="23" t="n"/>
      <c r="S24" s="23" t="n"/>
      <c r="T24" s="23" t="n"/>
      <c r="U24" s="23" t="n"/>
      <c r="V24" s="23" t="n"/>
      <c r="W24" s="23" t="n"/>
      <c r="X24" s="23" t="n"/>
      <c r="Y24" s="23" t="n"/>
      <c r="Z24" s="23" t="n"/>
      <c r="AA24" s="23" t="n"/>
      <c r="AB24" s="23" t="n"/>
      <c r="AC24" s="23" t="n"/>
      <c r="AD24" s="23" t="n"/>
      <c r="AE24" s="23" t="n"/>
      <c r="AF24" s="23" t="n"/>
      <c r="AG24" s="23" t="n"/>
      <c r="AH24" s="23" t="n"/>
      <c r="AI24" s="23" t="n"/>
      <c r="AJ24" s="23" t="n"/>
      <c r="AK24" s="23" t="n"/>
      <c r="AL24" s="23" t="n"/>
      <c r="AM24" s="23" t="n"/>
      <c r="AN24" s="23" t="n"/>
      <c r="AO24" s="23" t="n"/>
      <c r="AP24" s="23" t="n"/>
      <c r="AQ24" s="23" t="n"/>
      <c r="AR24" s="23" t="n"/>
      <c r="AS24" s="23" t="n"/>
      <c r="AT24" s="23" t="n"/>
      <c r="AU24" s="23" t="n"/>
      <c r="AV24" s="23" t="n"/>
      <c r="AW24" s="23" t="n"/>
      <c r="AX24" s="23" t="n"/>
      <c r="AY24" s="23" t="n"/>
      <c r="AZ24" s="23" t="n"/>
      <c r="BA24" s="23" t="n"/>
      <c r="BB24" s="23" t="n"/>
      <c r="BC24" s="23" t="n"/>
      <c r="BD24" s="23" t="n"/>
      <c r="BE24" s="23" t="n"/>
      <c r="BF24" s="23" t="n"/>
      <c r="BG24" s="23" t="n"/>
      <c r="BH24" s="23" t="n"/>
      <c r="BI24" s="23" t="n"/>
      <c r="BJ24" s="23" t="n"/>
      <c r="BK24" s="23" t="n"/>
      <c r="BL24" s="23" t="n"/>
    </row>
    <row r="25">
      <c r="A25" s="22" t="n"/>
      <c r="B25" s="22" t="n"/>
      <c r="C25" s="11">
        <f>IF(A25="","",IF(B25="","Pick a category",IFERROR(INDEX(Settings!$B$7:$B$18,MATCH(B25,Settings!$A$7:$A$18,0)),"Unknown")))</f>
        <v/>
      </c>
      <c r="D25" s="11">
        <f>IF(C25="","",IFERROR(INDEX(Settings!$C$7:$C$18,MATCH(B25,Settings!$A$7:$A$18,0)),"No"))</f>
        <v/>
      </c>
      <c r="E25" s="23" t="n"/>
      <c r="F25" s="23" t="n"/>
      <c r="G25" s="23" t="n"/>
      <c r="H25" s="23" t="n"/>
      <c r="I25" s="23" t="n"/>
      <c r="J25" s="23" t="n"/>
      <c r="K25" s="23" t="n"/>
      <c r="L25" s="23" t="n"/>
      <c r="M25" s="23" t="n"/>
      <c r="N25" s="23" t="n"/>
      <c r="O25" s="23" t="n"/>
      <c r="P25" s="23" t="n"/>
      <c r="Q25" s="23" t="n"/>
      <c r="R25" s="23" t="n"/>
      <c r="S25" s="23" t="n"/>
      <c r="T25" s="23" t="n"/>
      <c r="U25" s="23" t="n"/>
      <c r="V25" s="23" t="n"/>
      <c r="W25" s="23" t="n"/>
      <c r="X25" s="23" t="n"/>
      <c r="Y25" s="23" t="n"/>
      <c r="Z25" s="23" t="n"/>
      <c r="AA25" s="23" t="n"/>
      <c r="AB25" s="23" t="n"/>
      <c r="AC25" s="23" t="n"/>
      <c r="AD25" s="23" t="n"/>
      <c r="AE25" s="23" t="n"/>
      <c r="AF25" s="23" t="n"/>
      <c r="AG25" s="23" t="n"/>
      <c r="AH25" s="23" t="n"/>
      <c r="AI25" s="23" t="n"/>
      <c r="AJ25" s="23" t="n"/>
      <c r="AK25" s="23" t="n"/>
      <c r="AL25" s="23" t="n"/>
      <c r="AM25" s="23" t="n"/>
      <c r="AN25" s="23" t="n"/>
      <c r="AO25" s="23" t="n"/>
      <c r="AP25" s="23" t="n"/>
      <c r="AQ25" s="23" t="n"/>
      <c r="AR25" s="23" t="n"/>
      <c r="AS25" s="23" t="n"/>
      <c r="AT25" s="23" t="n"/>
      <c r="AU25" s="23" t="n"/>
      <c r="AV25" s="23" t="n"/>
      <c r="AW25" s="23" t="n"/>
      <c r="AX25" s="23" t="n"/>
      <c r="AY25" s="23" t="n"/>
      <c r="AZ25" s="23" t="n"/>
      <c r="BA25" s="23" t="n"/>
      <c r="BB25" s="23" t="n"/>
      <c r="BC25" s="23" t="n"/>
      <c r="BD25" s="23" t="n"/>
      <c r="BE25" s="23" t="n"/>
      <c r="BF25" s="23" t="n"/>
      <c r="BG25" s="23" t="n"/>
      <c r="BH25" s="23" t="n"/>
      <c r="BI25" s="23" t="n"/>
      <c r="BJ25" s="23" t="n"/>
      <c r="BK25" s="23" t="n"/>
      <c r="BL25" s="23" t="n"/>
    </row>
    <row r="26">
      <c r="A26" s="22" t="n"/>
      <c r="B26" s="22" t="n"/>
      <c r="C26" s="11">
        <f>IF(A26="","",IF(B26="","Pick a category",IFERROR(INDEX(Settings!$B$7:$B$18,MATCH(B26,Settings!$A$7:$A$18,0)),"Unknown")))</f>
        <v/>
      </c>
      <c r="D26" s="11">
        <f>IF(C26="","",IFERROR(INDEX(Settings!$C$7:$C$18,MATCH(B26,Settings!$A$7:$A$18,0)),"No"))</f>
        <v/>
      </c>
      <c r="E26" s="23" t="n"/>
      <c r="F26" s="23" t="n"/>
      <c r="G26" s="23" t="n"/>
      <c r="H26" s="23" t="n"/>
      <c r="I26" s="23" t="n"/>
      <c r="J26" s="23" t="n"/>
      <c r="K26" s="23" t="n"/>
      <c r="L26" s="23" t="n"/>
      <c r="M26" s="23" t="n"/>
      <c r="N26" s="23" t="n"/>
      <c r="O26" s="23" t="n"/>
      <c r="P26" s="23" t="n"/>
      <c r="Q26" s="23" t="n"/>
      <c r="R26" s="23" t="n"/>
      <c r="S26" s="23" t="n"/>
      <c r="T26" s="23" t="n"/>
      <c r="U26" s="23" t="n"/>
      <c r="V26" s="23" t="n"/>
      <c r="W26" s="23" t="n"/>
      <c r="X26" s="23" t="n"/>
      <c r="Y26" s="23" t="n"/>
      <c r="Z26" s="23" t="n"/>
      <c r="AA26" s="23" t="n"/>
      <c r="AB26" s="23" t="n"/>
      <c r="AC26" s="23" t="n"/>
      <c r="AD26" s="23" t="n"/>
      <c r="AE26" s="23" t="n"/>
      <c r="AF26" s="23" t="n"/>
      <c r="AG26" s="23" t="n"/>
      <c r="AH26" s="23" t="n"/>
      <c r="AI26" s="23" t="n"/>
      <c r="AJ26" s="23" t="n"/>
      <c r="AK26" s="23" t="n"/>
      <c r="AL26" s="23" t="n"/>
      <c r="AM26" s="23" t="n"/>
      <c r="AN26" s="23" t="n"/>
      <c r="AO26" s="23" t="n"/>
      <c r="AP26" s="23" t="n"/>
      <c r="AQ26" s="23" t="n"/>
      <c r="AR26" s="23" t="n"/>
      <c r="AS26" s="23" t="n"/>
      <c r="AT26" s="23" t="n"/>
      <c r="AU26" s="23" t="n"/>
      <c r="AV26" s="23" t="n"/>
      <c r="AW26" s="23" t="n"/>
      <c r="AX26" s="23" t="n"/>
      <c r="AY26" s="23" t="n"/>
      <c r="AZ26" s="23" t="n"/>
      <c r="BA26" s="23" t="n"/>
      <c r="BB26" s="23" t="n"/>
      <c r="BC26" s="23" t="n"/>
      <c r="BD26" s="23" t="n"/>
      <c r="BE26" s="23" t="n"/>
      <c r="BF26" s="23" t="n"/>
      <c r="BG26" s="23" t="n"/>
      <c r="BH26" s="23" t="n"/>
      <c r="BI26" s="23" t="n"/>
      <c r="BJ26" s="23" t="n"/>
      <c r="BK26" s="23" t="n"/>
      <c r="BL26" s="23" t="n"/>
    </row>
    <row r="27">
      <c r="A27" s="22" t="n"/>
      <c r="B27" s="22" t="n"/>
      <c r="C27" s="11">
        <f>IF(A27="","",IF(B27="","Pick a category",IFERROR(INDEX(Settings!$B$7:$B$18,MATCH(B27,Settings!$A$7:$A$18,0)),"Unknown")))</f>
        <v/>
      </c>
      <c r="D27" s="11">
        <f>IF(C27="","",IFERROR(INDEX(Settings!$C$7:$C$18,MATCH(B27,Settings!$A$7:$A$18,0)),"No"))</f>
        <v/>
      </c>
      <c r="E27" s="23" t="n"/>
      <c r="F27" s="23" t="n"/>
      <c r="G27" s="23" t="n"/>
      <c r="H27" s="23" t="n"/>
      <c r="I27" s="23" t="n"/>
      <c r="J27" s="23" t="n"/>
      <c r="K27" s="23" t="n"/>
      <c r="L27" s="23" t="n"/>
      <c r="M27" s="23" t="n"/>
      <c r="N27" s="23" t="n"/>
      <c r="O27" s="23" t="n"/>
      <c r="P27" s="23" t="n"/>
      <c r="Q27" s="23" t="n"/>
      <c r="R27" s="23" t="n"/>
      <c r="S27" s="23" t="n"/>
      <c r="T27" s="23" t="n"/>
      <c r="U27" s="23" t="n"/>
      <c r="V27" s="23" t="n"/>
      <c r="W27" s="23" t="n"/>
      <c r="X27" s="23" t="n"/>
      <c r="Y27" s="23" t="n"/>
      <c r="Z27" s="23" t="n"/>
      <c r="AA27" s="23" t="n"/>
      <c r="AB27" s="23" t="n"/>
      <c r="AC27" s="23" t="n"/>
      <c r="AD27" s="23" t="n"/>
      <c r="AE27" s="23" t="n"/>
      <c r="AF27" s="23" t="n"/>
      <c r="AG27" s="23" t="n"/>
      <c r="AH27" s="23" t="n"/>
      <c r="AI27" s="23" t="n"/>
      <c r="AJ27" s="23" t="n"/>
      <c r="AK27" s="23" t="n"/>
      <c r="AL27" s="23" t="n"/>
      <c r="AM27" s="23" t="n"/>
      <c r="AN27" s="23" t="n"/>
      <c r="AO27" s="23" t="n"/>
      <c r="AP27" s="23" t="n"/>
      <c r="AQ27" s="23" t="n"/>
      <c r="AR27" s="23" t="n"/>
      <c r="AS27" s="23" t="n"/>
      <c r="AT27" s="23" t="n"/>
      <c r="AU27" s="23" t="n"/>
      <c r="AV27" s="23" t="n"/>
      <c r="AW27" s="23" t="n"/>
      <c r="AX27" s="23" t="n"/>
      <c r="AY27" s="23" t="n"/>
      <c r="AZ27" s="23" t="n"/>
      <c r="BA27" s="23" t="n"/>
      <c r="BB27" s="23" t="n"/>
      <c r="BC27" s="23" t="n"/>
      <c r="BD27" s="23" t="n"/>
      <c r="BE27" s="23" t="n"/>
      <c r="BF27" s="23" t="n"/>
      <c r="BG27" s="23" t="n"/>
      <c r="BH27" s="23" t="n"/>
      <c r="BI27" s="23" t="n"/>
      <c r="BJ27" s="23" t="n"/>
      <c r="BK27" s="23" t="n"/>
      <c r="BL27" s="23" t="n"/>
    </row>
    <row r="28">
      <c r="A28" s="22" t="n"/>
      <c r="B28" s="22" t="n"/>
      <c r="C28" s="11">
        <f>IF(A28="","",IF(B28="","Pick a category",IFERROR(INDEX(Settings!$B$7:$B$18,MATCH(B28,Settings!$A$7:$A$18,0)),"Unknown")))</f>
        <v/>
      </c>
      <c r="D28" s="11">
        <f>IF(C28="","",IFERROR(INDEX(Settings!$C$7:$C$18,MATCH(B28,Settings!$A$7:$A$18,0)),"No"))</f>
        <v/>
      </c>
      <c r="E28" s="23" t="n"/>
      <c r="F28" s="23" t="n"/>
      <c r="G28" s="23" t="n"/>
      <c r="H28" s="23" t="n"/>
      <c r="I28" s="23" t="n"/>
      <c r="J28" s="23" t="n"/>
      <c r="K28" s="23" t="n"/>
      <c r="L28" s="23" t="n"/>
      <c r="M28" s="23" t="n"/>
      <c r="N28" s="23" t="n"/>
      <c r="O28" s="23" t="n"/>
      <c r="P28" s="23" t="n"/>
      <c r="Q28" s="23" t="n"/>
      <c r="R28" s="23" t="n"/>
      <c r="S28" s="23" t="n"/>
      <c r="T28" s="23" t="n"/>
      <c r="U28" s="23" t="n"/>
      <c r="V28" s="23" t="n"/>
      <c r="W28" s="23" t="n"/>
      <c r="X28" s="23" t="n"/>
      <c r="Y28" s="23" t="n"/>
      <c r="Z28" s="23" t="n"/>
      <c r="AA28" s="23" t="n"/>
      <c r="AB28" s="23" t="n"/>
      <c r="AC28" s="23" t="n"/>
      <c r="AD28" s="23" t="n"/>
      <c r="AE28" s="23" t="n"/>
      <c r="AF28" s="23" t="n"/>
      <c r="AG28" s="23" t="n"/>
      <c r="AH28" s="23" t="n"/>
      <c r="AI28" s="23" t="n"/>
      <c r="AJ28" s="23" t="n"/>
      <c r="AK28" s="23" t="n"/>
      <c r="AL28" s="23" t="n"/>
      <c r="AM28" s="23" t="n"/>
      <c r="AN28" s="23" t="n"/>
      <c r="AO28" s="23" t="n"/>
      <c r="AP28" s="23" t="n"/>
      <c r="AQ28" s="23" t="n"/>
      <c r="AR28" s="23" t="n"/>
      <c r="AS28" s="23" t="n"/>
      <c r="AT28" s="23" t="n"/>
      <c r="AU28" s="23" t="n"/>
      <c r="AV28" s="23" t="n"/>
      <c r="AW28" s="23" t="n"/>
      <c r="AX28" s="23" t="n"/>
      <c r="AY28" s="23" t="n"/>
      <c r="AZ28" s="23" t="n"/>
      <c r="BA28" s="23" t="n"/>
      <c r="BB28" s="23" t="n"/>
      <c r="BC28" s="23" t="n"/>
      <c r="BD28" s="23" t="n"/>
      <c r="BE28" s="23" t="n"/>
      <c r="BF28" s="23" t="n"/>
      <c r="BG28" s="23" t="n"/>
      <c r="BH28" s="23" t="n"/>
      <c r="BI28" s="23" t="n"/>
      <c r="BJ28" s="23" t="n"/>
      <c r="BK28" s="23" t="n"/>
      <c r="BL28" s="23" t="n"/>
    </row>
    <row r="29">
      <c r="A29" s="22" t="n"/>
      <c r="B29" s="22" t="n"/>
      <c r="C29" s="11">
        <f>IF(A29="","",IF(B29="","Pick a category",IFERROR(INDEX(Settings!$B$7:$B$18,MATCH(B29,Settings!$A$7:$A$18,0)),"Unknown")))</f>
        <v/>
      </c>
      <c r="D29" s="11">
        <f>IF(C29="","",IFERROR(INDEX(Settings!$C$7:$C$18,MATCH(B29,Settings!$A$7:$A$18,0)),"No"))</f>
        <v/>
      </c>
      <c r="E29" s="23" t="n"/>
      <c r="F29" s="23" t="n"/>
      <c r="G29" s="23" t="n"/>
      <c r="H29" s="23" t="n"/>
      <c r="I29" s="23" t="n"/>
      <c r="J29" s="23" t="n"/>
      <c r="K29" s="23" t="n"/>
      <c r="L29" s="23" t="n"/>
      <c r="M29" s="23" t="n"/>
      <c r="N29" s="23" t="n"/>
      <c r="O29" s="23" t="n"/>
      <c r="P29" s="23" t="n"/>
      <c r="Q29" s="23" t="n"/>
      <c r="R29" s="23" t="n"/>
      <c r="S29" s="23" t="n"/>
      <c r="T29" s="23" t="n"/>
      <c r="U29" s="23" t="n"/>
      <c r="V29" s="23" t="n"/>
      <c r="W29" s="23" t="n"/>
      <c r="X29" s="23" t="n"/>
      <c r="Y29" s="23" t="n"/>
      <c r="Z29" s="23" t="n"/>
      <c r="AA29" s="23" t="n"/>
      <c r="AB29" s="23" t="n"/>
      <c r="AC29" s="23" t="n"/>
      <c r="AD29" s="23" t="n"/>
      <c r="AE29" s="23" t="n"/>
      <c r="AF29" s="23" t="n"/>
      <c r="AG29" s="23" t="n"/>
      <c r="AH29" s="23" t="n"/>
      <c r="AI29" s="23" t="n"/>
      <c r="AJ29" s="23" t="n"/>
      <c r="AK29" s="23" t="n"/>
      <c r="AL29" s="23" t="n"/>
      <c r="AM29" s="23" t="n"/>
      <c r="AN29" s="23" t="n"/>
      <c r="AO29" s="23" t="n"/>
      <c r="AP29" s="23" t="n"/>
      <c r="AQ29" s="23" t="n"/>
      <c r="AR29" s="23" t="n"/>
      <c r="AS29" s="23" t="n"/>
      <c r="AT29" s="23" t="n"/>
      <c r="AU29" s="23" t="n"/>
      <c r="AV29" s="23" t="n"/>
      <c r="AW29" s="23" t="n"/>
      <c r="AX29" s="23" t="n"/>
      <c r="AY29" s="23" t="n"/>
      <c r="AZ29" s="23" t="n"/>
      <c r="BA29" s="23" t="n"/>
      <c r="BB29" s="23" t="n"/>
      <c r="BC29" s="23" t="n"/>
      <c r="BD29" s="23" t="n"/>
      <c r="BE29" s="23" t="n"/>
      <c r="BF29" s="23" t="n"/>
      <c r="BG29" s="23" t="n"/>
      <c r="BH29" s="23" t="n"/>
      <c r="BI29" s="23" t="n"/>
      <c r="BJ29" s="23" t="n"/>
      <c r="BK29" s="23" t="n"/>
      <c r="BL29" s="23" t="n"/>
    </row>
    <row r="30">
      <c r="A30" s="22" t="n"/>
      <c r="B30" s="22" t="n"/>
      <c r="C30" s="11">
        <f>IF(A30="","",IF(B30="","Pick a category",IFERROR(INDEX(Settings!$B$7:$B$18,MATCH(B30,Settings!$A$7:$A$18,0)),"Unknown")))</f>
        <v/>
      </c>
      <c r="D30" s="11">
        <f>IF(C30="","",IFERROR(INDEX(Settings!$C$7:$C$18,MATCH(B30,Settings!$A$7:$A$18,0)),"No"))</f>
        <v/>
      </c>
      <c r="E30" s="23" t="n"/>
      <c r="F30" s="23" t="n"/>
      <c r="G30" s="23" t="n"/>
      <c r="H30" s="23" t="n"/>
      <c r="I30" s="23" t="n"/>
      <c r="J30" s="23" t="n"/>
      <c r="K30" s="23" t="n"/>
      <c r="L30" s="23" t="n"/>
      <c r="M30" s="23" t="n"/>
      <c r="N30" s="23" t="n"/>
      <c r="O30" s="23" t="n"/>
      <c r="P30" s="23" t="n"/>
      <c r="Q30" s="23" t="n"/>
      <c r="R30" s="23" t="n"/>
      <c r="S30" s="23" t="n"/>
      <c r="T30" s="23" t="n"/>
      <c r="U30" s="23" t="n"/>
      <c r="V30" s="23" t="n"/>
      <c r="W30" s="23" t="n"/>
      <c r="X30" s="23" t="n"/>
      <c r="Y30" s="23" t="n"/>
      <c r="Z30" s="23" t="n"/>
      <c r="AA30" s="23" t="n"/>
      <c r="AB30" s="23" t="n"/>
      <c r="AC30" s="23" t="n"/>
      <c r="AD30" s="23" t="n"/>
      <c r="AE30" s="23" t="n"/>
      <c r="AF30" s="23" t="n"/>
      <c r="AG30" s="23" t="n"/>
      <c r="AH30" s="23" t="n"/>
      <c r="AI30" s="23" t="n"/>
      <c r="AJ30" s="23" t="n"/>
      <c r="AK30" s="23" t="n"/>
      <c r="AL30" s="23" t="n"/>
      <c r="AM30" s="23" t="n"/>
      <c r="AN30" s="23" t="n"/>
      <c r="AO30" s="23" t="n"/>
      <c r="AP30" s="23" t="n"/>
      <c r="AQ30" s="23" t="n"/>
      <c r="AR30" s="23" t="n"/>
      <c r="AS30" s="23" t="n"/>
      <c r="AT30" s="23" t="n"/>
      <c r="AU30" s="23" t="n"/>
      <c r="AV30" s="23" t="n"/>
      <c r="AW30" s="23" t="n"/>
      <c r="AX30" s="23" t="n"/>
      <c r="AY30" s="23" t="n"/>
      <c r="AZ30" s="23" t="n"/>
      <c r="BA30" s="23" t="n"/>
      <c r="BB30" s="23" t="n"/>
      <c r="BC30" s="23" t="n"/>
      <c r="BD30" s="23" t="n"/>
      <c r="BE30" s="23" t="n"/>
      <c r="BF30" s="23" t="n"/>
      <c r="BG30" s="23" t="n"/>
      <c r="BH30" s="23" t="n"/>
      <c r="BI30" s="23" t="n"/>
      <c r="BJ30" s="23" t="n"/>
      <c r="BK30" s="23" t="n"/>
      <c r="BL30" s="23" t="n"/>
    </row>
    <row r="31">
      <c r="A31" s="22" t="n"/>
      <c r="B31" s="22" t="n"/>
      <c r="C31" s="11">
        <f>IF(A31="","",IF(B31="","Pick a category",IFERROR(INDEX(Settings!$B$7:$B$18,MATCH(B31,Settings!$A$7:$A$18,0)),"Unknown")))</f>
        <v/>
      </c>
      <c r="D31" s="11">
        <f>IF(C31="","",IFERROR(INDEX(Settings!$C$7:$C$18,MATCH(B31,Settings!$A$7:$A$18,0)),"No"))</f>
        <v/>
      </c>
      <c r="E31" s="23" t="n"/>
      <c r="F31" s="23" t="n"/>
      <c r="G31" s="23" t="n"/>
      <c r="H31" s="23" t="n"/>
      <c r="I31" s="23" t="n"/>
      <c r="J31" s="23" t="n"/>
      <c r="K31" s="23" t="n"/>
      <c r="L31" s="23" t="n"/>
      <c r="M31" s="23" t="n"/>
      <c r="N31" s="23" t="n"/>
      <c r="O31" s="23" t="n"/>
      <c r="P31" s="23" t="n"/>
      <c r="Q31" s="23" t="n"/>
      <c r="R31" s="23" t="n"/>
      <c r="S31" s="23" t="n"/>
      <c r="T31" s="23" t="n"/>
      <c r="U31" s="23" t="n"/>
      <c r="V31" s="23" t="n"/>
      <c r="W31" s="23" t="n"/>
      <c r="X31" s="23" t="n"/>
      <c r="Y31" s="23" t="n"/>
      <c r="Z31" s="23" t="n"/>
      <c r="AA31" s="23" t="n"/>
      <c r="AB31" s="23" t="n"/>
      <c r="AC31" s="23" t="n"/>
      <c r="AD31" s="23" t="n"/>
      <c r="AE31" s="23" t="n"/>
      <c r="AF31" s="23" t="n"/>
      <c r="AG31" s="23" t="n"/>
      <c r="AH31" s="23" t="n"/>
      <c r="AI31" s="23" t="n"/>
      <c r="AJ31" s="23" t="n"/>
      <c r="AK31" s="23" t="n"/>
      <c r="AL31" s="23" t="n"/>
      <c r="AM31" s="23" t="n"/>
      <c r="AN31" s="23" t="n"/>
      <c r="AO31" s="23" t="n"/>
      <c r="AP31" s="23" t="n"/>
      <c r="AQ31" s="23" t="n"/>
      <c r="AR31" s="23" t="n"/>
      <c r="AS31" s="23" t="n"/>
      <c r="AT31" s="23" t="n"/>
      <c r="AU31" s="23" t="n"/>
      <c r="AV31" s="23" t="n"/>
      <c r="AW31" s="23" t="n"/>
      <c r="AX31" s="23" t="n"/>
      <c r="AY31" s="23" t="n"/>
      <c r="AZ31" s="23" t="n"/>
      <c r="BA31" s="23" t="n"/>
      <c r="BB31" s="23" t="n"/>
      <c r="BC31" s="23" t="n"/>
      <c r="BD31" s="23" t="n"/>
      <c r="BE31" s="23" t="n"/>
      <c r="BF31" s="23" t="n"/>
      <c r="BG31" s="23" t="n"/>
      <c r="BH31" s="23" t="n"/>
      <c r="BI31" s="23" t="n"/>
      <c r="BJ31" s="23" t="n"/>
      <c r="BK31" s="23" t="n"/>
      <c r="BL31" s="23" t="n"/>
    </row>
    <row r="32">
      <c r="A32" s="22" t="n"/>
      <c r="B32" s="22" t="n"/>
      <c r="C32" s="11">
        <f>IF(A32="","",IF(B32="","Pick a category",IFERROR(INDEX(Settings!$B$7:$B$18,MATCH(B32,Settings!$A$7:$A$18,0)),"Unknown")))</f>
        <v/>
      </c>
      <c r="D32" s="11">
        <f>IF(C32="","",IFERROR(INDEX(Settings!$C$7:$C$18,MATCH(B32,Settings!$A$7:$A$18,0)),"No"))</f>
        <v/>
      </c>
      <c r="E32" s="23" t="n"/>
      <c r="F32" s="23" t="n"/>
      <c r="G32" s="23" t="n"/>
      <c r="H32" s="23" t="n"/>
      <c r="I32" s="23" t="n"/>
      <c r="J32" s="23" t="n"/>
      <c r="K32" s="23" t="n"/>
      <c r="L32" s="23" t="n"/>
      <c r="M32" s="23" t="n"/>
      <c r="N32" s="23" t="n"/>
      <c r="O32" s="23" t="n"/>
      <c r="P32" s="23" t="n"/>
      <c r="Q32" s="23" t="n"/>
      <c r="R32" s="23" t="n"/>
      <c r="S32" s="23" t="n"/>
      <c r="T32" s="23" t="n"/>
      <c r="U32" s="23" t="n"/>
      <c r="V32" s="23" t="n"/>
      <c r="W32" s="23" t="n"/>
      <c r="X32" s="23" t="n"/>
      <c r="Y32" s="23" t="n"/>
      <c r="Z32" s="23" t="n"/>
      <c r="AA32" s="23" t="n"/>
      <c r="AB32" s="23" t="n"/>
      <c r="AC32" s="23" t="n"/>
      <c r="AD32" s="23" t="n"/>
      <c r="AE32" s="23" t="n"/>
      <c r="AF32" s="23" t="n"/>
      <c r="AG32" s="23" t="n"/>
      <c r="AH32" s="23" t="n"/>
      <c r="AI32" s="23" t="n"/>
      <c r="AJ32" s="23" t="n"/>
      <c r="AK32" s="23" t="n"/>
      <c r="AL32" s="23" t="n"/>
      <c r="AM32" s="23" t="n"/>
      <c r="AN32" s="23" t="n"/>
      <c r="AO32" s="23" t="n"/>
      <c r="AP32" s="23" t="n"/>
      <c r="AQ32" s="23" t="n"/>
      <c r="AR32" s="23" t="n"/>
      <c r="AS32" s="23" t="n"/>
      <c r="AT32" s="23" t="n"/>
      <c r="AU32" s="23" t="n"/>
      <c r="AV32" s="23" t="n"/>
      <c r="AW32" s="23" t="n"/>
      <c r="AX32" s="23" t="n"/>
      <c r="AY32" s="23" t="n"/>
      <c r="AZ32" s="23" t="n"/>
      <c r="BA32" s="23" t="n"/>
      <c r="BB32" s="23" t="n"/>
      <c r="BC32" s="23" t="n"/>
      <c r="BD32" s="23" t="n"/>
      <c r="BE32" s="23" t="n"/>
      <c r="BF32" s="23" t="n"/>
      <c r="BG32" s="23" t="n"/>
      <c r="BH32" s="23" t="n"/>
      <c r="BI32" s="23" t="n"/>
      <c r="BJ32" s="23" t="n"/>
      <c r="BK32" s="23" t="n"/>
      <c r="BL32" s="23" t="n"/>
    </row>
    <row r="33">
      <c r="A33" s="22" t="n"/>
      <c r="B33" s="22" t="n"/>
      <c r="C33" s="11">
        <f>IF(A33="","",IF(B33="","Pick a category",IFERROR(INDEX(Settings!$B$7:$B$18,MATCH(B33,Settings!$A$7:$A$18,0)),"Unknown")))</f>
        <v/>
      </c>
      <c r="D33" s="11">
        <f>IF(C33="","",IFERROR(INDEX(Settings!$C$7:$C$18,MATCH(B33,Settings!$A$7:$A$18,0)),"No"))</f>
        <v/>
      </c>
      <c r="E33" s="23" t="n"/>
      <c r="F33" s="23" t="n"/>
      <c r="G33" s="23" t="n"/>
      <c r="H33" s="23" t="n"/>
      <c r="I33" s="23" t="n"/>
      <c r="J33" s="23" t="n"/>
      <c r="K33" s="23" t="n"/>
      <c r="L33" s="23" t="n"/>
      <c r="M33" s="23" t="n"/>
      <c r="N33" s="23" t="n"/>
      <c r="O33" s="23" t="n"/>
      <c r="P33" s="23" t="n"/>
      <c r="Q33" s="23" t="n"/>
      <c r="R33" s="23" t="n"/>
      <c r="S33" s="23" t="n"/>
      <c r="T33" s="23" t="n"/>
      <c r="U33" s="23" t="n"/>
      <c r="V33" s="23" t="n"/>
      <c r="W33" s="23" t="n"/>
      <c r="X33" s="23" t="n"/>
      <c r="Y33" s="23" t="n"/>
      <c r="Z33" s="23" t="n"/>
      <c r="AA33" s="23" t="n"/>
      <c r="AB33" s="23" t="n"/>
      <c r="AC33" s="23" t="n"/>
      <c r="AD33" s="23" t="n"/>
      <c r="AE33" s="23" t="n"/>
      <c r="AF33" s="23" t="n"/>
      <c r="AG33" s="23" t="n"/>
      <c r="AH33" s="23" t="n"/>
      <c r="AI33" s="23" t="n"/>
      <c r="AJ33" s="23" t="n"/>
      <c r="AK33" s="23" t="n"/>
      <c r="AL33" s="23" t="n"/>
      <c r="AM33" s="23" t="n"/>
      <c r="AN33" s="23" t="n"/>
      <c r="AO33" s="23" t="n"/>
      <c r="AP33" s="23" t="n"/>
      <c r="AQ33" s="23" t="n"/>
      <c r="AR33" s="23" t="n"/>
      <c r="AS33" s="23" t="n"/>
      <c r="AT33" s="23" t="n"/>
      <c r="AU33" s="23" t="n"/>
      <c r="AV33" s="23" t="n"/>
      <c r="AW33" s="23" t="n"/>
      <c r="AX33" s="23" t="n"/>
      <c r="AY33" s="23" t="n"/>
      <c r="AZ33" s="23" t="n"/>
      <c r="BA33" s="23" t="n"/>
      <c r="BB33" s="23" t="n"/>
      <c r="BC33" s="23" t="n"/>
      <c r="BD33" s="23" t="n"/>
      <c r="BE33" s="23" t="n"/>
      <c r="BF33" s="23" t="n"/>
      <c r="BG33" s="23" t="n"/>
      <c r="BH33" s="23" t="n"/>
      <c r="BI33" s="23" t="n"/>
      <c r="BJ33" s="23" t="n"/>
      <c r="BK33" s="23" t="n"/>
      <c r="BL33" s="23" t="n"/>
    </row>
    <row r="34">
      <c r="A34" s="22" t="n"/>
      <c r="B34" s="22" t="n"/>
      <c r="C34" s="11">
        <f>IF(A34="","",IF(B34="","Pick a category",IFERROR(INDEX(Settings!$B$7:$B$18,MATCH(B34,Settings!$A$7:$A$18,0)),"Unknown")))</f>
        <v/>
      </c>
      <c r="D34" s="11">
        <f>IF(C34="","",IFERROR(INDEX(Settings!$C$7:$C$18,MATCH(B34,Settings!$A$7:$A$18,0)),"No"))</f>
        <v/>
      </c>
      <c r="E34" s="23" t="n"/>
      <c r="F34" s="23" t="n"/>
      <c r="G34" s="23" t="n"/>
      <c r="H34" s="23" t="n"/>
      <c r="I34" s="23" t="n"/>
      <c r="J34" s="23" t="n"/>
      <c r="K34" s="23" t="n"/>
      <c r="L34" s="23" t="n"/>
      <c r="M34" s="23" t="n"/>
      <c r="N34" s="23" t="n"/>
      <c r="O34" s="23" t="n"/>
      <c r="P34" s="23" t="n"/>
      <c r="Q34" s="23" t="n"/>
      <c r="R34" s="23" t="n"/>
      <c r="S34" s="23" t="n"/>
      <c r="T34" s="23" t="n"/>
      <c r="U34" s="23" t="n"/>
      <c r="V34" s="23" t="n"/>
      <c r="W34" s="23" t="n"/>
      <c r="X34" s="23" t="n"/>
      <c r="Y34" s="23" t="n"/>
      <c r="Z34" s="23" t="n"/>
      <c r="AA34" s="23" t="n"/>
      <c r="AB34" s="23" t="n"/>
      <c r="AC34" s="23" t="n"/>
      <c r="AD34" s="23" t="n"/>
      <c r="AE34" s="23" t="n"/>
      <c r="AF34" s="23" t="n"/>
      <c r="AG34" s="23" t="n"/>
      <c r="AH34" s="23" t="n"/>
      <c r="AI34" s="23" t="n"/>
      <c r="AJ34" s="23" t="n"/>
      <c r="AK34" s="23" t="n"/>
      <c r="AL34" s="23" t="n"/>
      <c r="AM34" s="23" t="n"/>
      <c r="AN34" s="23" t="n"/>
      <c r="AO34" s="23" t="n"/>
      <c r="AP34" s="23" t="n"/>
      <c r="AQ34" s="23" t="n"/>
      <c r="AR34" s="23" t="n"/>
      <c r="AS34" s="23" t="n"/>
      <c r="AT34" s="23" t="n"/>
      <c r="AU34" s="23" t="n"/>
      <c r="AV34" s="23" t="n"/>
      <c r="AW34" s="23" t="n"/>
      <c r="AX34" s="23" t="n"/>
      <c r="AY34" s="23" t="n"/>
      <c r="AZ34" s="23" t="n"/>
      <c r="BA34" s="23" t="n"/>
      <c r="BB34" s="23" t="n"/>
      <c r="BC34" s="23" t="n"/>
      <c r="BD34" s="23" t="n"/>
      <c r="BE34" s="23" t="n"/>
      <c r="BF34" s="23" t="n"/>
      <c r="BG34" s="23" t="n"/>
      <c r="BH34" s="23" t="n"/>
      <c r="BI34" s="23" t="n"/>
      <c r="BJ34" s="23" t="n"/>
      <c r="BK34" s="23" t="n"/>
      <c r="BL34" s="23" t="n"/>
    </row>
    <row r="35">
      <c r="A35" s="22" t="n"/>
      <c r="B35" s="22" t="n"/>
      <c r="C35" s="11">
        <f>IF(A35="","",IF(B35="","Pick a category",IFERROR(INDEX(Settings!$B$7:$B$18,MATCH(B35,Settings!$A$7:$A$18,0)),"Unknown")))</f>
        <v/>
      </c>
      <c r="D35" s="11">
        <f>IF(C35="","",IFERROR(INDEX(Settings!$C$7:$C$18,MATCH(B35,Settings!$A$7:$A$18,0)),"No"))</f>
        <v/>
      </c>
      <c r="E35" s="23" t="n"/>
      <c r="F35" s="23" t="n"/>
      <c r="G35" s="23" t="n"/>
      <c r="H35" s="23" t="n"/>
      <c r="I35" s="23" t="n"/>
      <c r="J35" s="23" t="n"/>
      <c r="K35" s="23" t="n"/>
      <c r="L35" s="23" t="n"/>
      <c r="M35" s="23" t="n"/>
      <c r="N35" s="23" t="n"/>
      <c r="O35" s="23" t="n"/>
      <c r="P35" s="23" t="n"/>
      <c r="Q35" s="23" t="n"/>
      <c r="R35" s="23" t="n"/>
      <c r="S35" s="23" t="n"/>
      <c r="T35" s="23" t="n"/>
      <c r="U35" s="23" t="n"/>
      <c r="V35" s="23" t="n"/>
      <c r="W35" s="23" t="n"/>
      <c r="X35" s="23" t="n"/>
      <c r="Y35" s="23" t="n"/>
      <c r="Z35" s="23" t="n"/>
      <c r="AA35" s="23" t="n"/>
      <c r="AB35" s="23" t="n"/>
      <c r="AC35" s="23" t="n"/>
      <c r="AD35" s="23" t="n"/>
      <c r="AE35" s="23" t="n"/>
      <c r="AF35" s="23" t="n"/>
      <c r="AG35" s="23" t="n"/>
      <c r="AH35" s="23" t="n"/>
      <c r="AI35" s="23" t="n"/>
      <c r="AJ35" s="23" t="n"/>
      <c r="AK35" s="23" t="n"/>
      <c r="AL35" s="23" t="n"/>
      <c r="AM35" s="23" t="n"/>
      <c r="AN35" s="23" t="n"/>
      <c r="AO35" s="23" t="n"/>
      <c r="AP35" s="23" t="n"/>
      <c r="AQ35" s="23" t="n"/>
      <c r="AR35" s="23" t="n"/>
      <c r="AS35" s="23" t="n"/>
      <c r="AT35" s="23" t="n"/>
      <c r="AU35" s="23" t="n"/>
      <c r="AV35" s="23" t="n"/>
      <c r="AW35" s="23" t="n"/>
      <c r="AX35" s="23" t="n"/>
      <c r="AY35" s="23" t="n"/>
      <c r="AZ35" s="23" t="n"/>
      <c r="BA35" s="23" t="n"/>
      <c r="BB35" s="23" t="n"/>
      <c r="BC35" s="23" t="n"/>
      <c r="BD35" s="23" t="n"/>
      <c r="BE35" s="23" t="n"/>
      <c r="BF35" s="23" t="n"/>
      <c r="BG35" s="23" t="n"/>
      <c r="BH35" s="23" t="n"/>
      <c r="BI35" s="23" t="n"/>
      <c r="BJ35" s="23" t="n"/>
      <c r="BK35" s="23" t="n"/>
      <c r="BL35" s="23" t="n"/>
    </row>
    <row r="36">
      <c r="A36" s="22" t="n"/>
      <c r="B36" s="22" t="n"/>
      <c r="C36" s="11">
        <f>IF(A36="","",IF(B36="","Pick a category",IFERROR(INDEX(Settings!$B$7:$B$18,MATCH(B36,Settings!$A$7:$A$18,0)),"Unknown")))</f>
        <v/>
      </c>
      <c r="D36" s="11">
        <f>IF(C36="","",IFERROR(INDEX(Settings!$C$7:$C$18,MATCH(B36,Settings!$A$7:$A$18,0)),"No"))</f>
        <v/>
      </c>
      <c r="E36" s="23" t="n"/>
      <c r="F36" s="23" t="n"/>
      <c r="G36" s="23" t="n"/>
      <c r="H36" s="23" t="n"/>
      <c r="I36" s="23" t="n"/>
      <c r="J36" s="23" t="n"/>
      <c r="K36" s="23" t="n"/>
      <c r="L36" s="23" t="n"/>
      <c r="M36" s="23" t="n"/>
      <c r="N36" s="23" t="n"/>
      <c r="O36" s="23" t="n"/>
      <c r="P36" s="23" t="n"/>
      <c r="Q36" s="23" t="n"/>
      <c r="R36" s="23" t="n"/>
      <c r="S36" s="23" t="n"/>
      <c r="T36" s="23" t="n"/>
      <c r="U36" s="23" t="n"/>
      <c r="V36" s="23" t="n"/>
      <c r="W36" s="23" t="n"/>
      <c r="X36" s="23" t="n"/>
      <c r="Y36" s="23" t="n"/>
      <c r="Z36" s="23" t="n"/>
      <c r="AA36" s="23" t="n"/>
      <c r="AB36" s="23" t="n"/>
      <c r="AC36" s="23" t="n"/>
      <c r="AD36" s="23" t="n"/>
      <c r="AE36" s="23" t="n"/>
      <c r="AF36" s="23" t="n"/>
      <c r="AG36" s="23" t="n"/>
      <c r="AH36" s="23" t="n"/>
      <c r="AI36" s="23" t="n"/>
      <c r="AJ36" s="23" t="n"/>
      <c r="AK36" s="23" t="n"/>
      <c r="AL36" s="23" t="n"/>
      <c r="AM36" s="23" t="n"/>
      <c r="AN36" s="23" t="n"/>
      <c r="AO36" s="23" t="n"/>
      <c r="AP36" s="23" t="n"/>
      <c r="AQ36" s="23" t="n"/>
      <c r="AR36" s="23" t="n"/>
      <c r="AS36" s="23" t="n"/>
      <c r="AT36" s="23" t="n"/>
      <c r="AU36" s="23" t="n"/>
      <c r="AV36" s="23" t="n"/>
      <c r="AW36" s="23" t="n"/>
      <c r="AX36" s="23" t="n"/>
      <c r="AY36" s="23" t="n"/>
      <c r="AZ36" s="23" t="n"/>
      <c r="BA36" s="23" t="n"/>
      <c r="BB36" s="23" t="n"/>
      <c r="BC36" s="23" t="n"/>
      <c r="BD36" s="23" t="n"/>
      <c r="BE36" s="23" t="n"/>
      <c r="BF36" s="23" t="n"/>
      <c r="BG36" s="23" t="n"/>
      <c r="BH36" s="23" t="n"/>
      <c r="BI36" s="23" t="n"/>
      <c r="BJ36" s="23" t="n"/>
      <c r="BK36" s="23" t="n"/>
      <c r="BL36" s="23" t="n"/>
    </row>
    <row r="37">
      <c r="A37" s="22" t="n"/>
      <c r="B37" s="22" t="n"/>
      <c r="C37" s="11">
        <f>IF(A37="","",IF(B37="","Pick a category",IFERROR(INDEX(Settings!$B$7:$B$18,MATCH(B37,Settings!$A$7:$A$18,0)),"Unknown")))</f>
        <v/>
      </c>
      <c r="D37" s="11">
        <f>IF(C37="","",IFERROR(INDEX(Settings!$C$7:$C$18,MATCH(B37,Settings!$A$7:$A$18,0)),"No"))</f>
        <v/>
      </c>
      <c r="E37" s="23" t="n"/>
      <c r="F37" s="23" t="n"/>
      <c r="G37" s="23" t="n"/>
      <c r="H37" s="23" t="n"/>
      <c r="I37" s="23" t="n"/>
      <c r="J37" s="23" t="n"/>
      <c r="K37" s="23" t="n"/>
      <c r="L37" s="23" t="n"/>
      <c r="M37" s="23" t="n"/>
      <c r="N37" s="23" t="n"/>
      <c r="O37" s="23" t="n"/>
      <c r="P37" s="23" t="n"/>
      <c r="Q37" s="23" t="n"/>
      <c r="R37" s="23" t="n"/>
      <c r="S37" s="23" t="n"/>
      <c r="T37" s="23" t="n"/>
      <c r="U37" s="23" t="n"/>
      <c r="V37" s="23" t="n"/>
      <c r="W37" s="23" t="n"/>
      <c r="X37" s="23" t="n"/>
      <c r="Y37" s="23" t="n"/>
      <c r="Z37" s="23" t="n"/>
      <c r="AA37" s="23" t="n"/>
      <c r="AB37" s="23" t="n"/>
      <c r="AC37" s="23" t="n"/>
      <c r="AD37" s="23" t="n"/>
      <c r="AE37" s="23" t="n"/>
      <c r="AF37" s="23" t="n"/>
      <c r="AG37" s="23" t="n"/>
      <c r="AH37" s="23" t="n"/>
      <c r="AI37" s="23" t="n"/>
      <c r="AJ37" s="23" t="n"/>
      <c r="AK37" s="23" t="n"/>
      <c r="AL37" s="23" t="n"/>
      <c r="AM37" s="23" t="n"/>
      <c r="AN37" s="23" t="n"/>
      <c r="AO37" s="23" t="n"/>
      <c r="AP37" s="23" t="n"/>
      <c r="AQ37" s="23" t="n"/>
      <c r="AR37" s="23" t="n"/>
      <c r="AS37" s="23" t="n"/>
      <c r="AT37" s="23" t="n"/>
      <c r="AU37" s="23" t="n"/>
      <c r="AV37" s="23" t="n"/>
      <c r="AW37" s="23" t="n"/>
      <c r="AX37" s="23" t="n"/>
      <c r="AY37" s="23" t="n"/>
      <c r="AZ37" s="23" t="n"/>
      <c r="BA37" s="23" t="n"/>
      <c r="BB37" s="23" t="n"/>
      <c r="BC37" s="23" t="n"/>
      <c r="BD37" s="23" t="n"/>
      <c r="BE37" s="23" t="n"/>
      <c r="BF37" s="23" t="n"/>
      <c r="BG37" s="23" t="n"/>
      <c r="BH37" s="23" t="n"/>
      <c r="BI37" s="23" t="n"/>
      <c r="BJ37" s="23" t="n"/>
      <c r="BK37" s="23" t="n"/>
      <c r="BL37" s="23" t="n"/>
    </row>
    <row r="38">
      <c r="A38" s="22" t="n"/>
      <c r="B38" s="22" t="n"/>
      <c r="C38" s="11">
        <f>IF(A38="","",IF(B38="","Pick a category",IFERROR(INDEX(Settings!$B$7:$B$18,MATCH(B38,Settings!$A$7:$A$18,0)),"Unknown")))</f>
        <v/>
      </c>
      <c r="D38" s="11">
        <f>IF(C38="","",IFERROR(INDEX(Settings!$C$7:$C$18,MATCH(B38,Settings!$A$7:$A$18,0)),"No"))</f>
        <v/>
      </c>
      <c r="E38" s="23" t="n"/>
      <c r="F38" s="23" t="n"/>
      <c r="G38" s="23" t="n"/>
      <c r="H38" s="23" t="n"/>
      <c r="I38" s="23" t="n"/>
      <c r="J38" s="23" t="n"/>
      <c r="K38" s="23" t="n"/>
      <c r="L38" s="23" t="n"/>
      <c r="M38" s="23" t="n"/>
      <c r="N38" s="23" t="n"/>
      <c r="O38" s="23" t="n"/>
      <c r="P38" s="23" t="n"/>
      <c r="Q38" s="23" t="n"/>
      <c r="R38" s="23" t="n"/>
      <c r="S38" s="23" t="n"/>
      <c r="T38" s="23" t="n"/>
      <c r="U38" s="23" t="n"/>
      <c r="V38" s="23" t="n"/>
      <c r="W38" s="23" t="n"/>
      <c r="X38" s="23" t="n"/>
      <c r="Y38" s="23" t="n"/>
      <c r="Z38" s="23" t="n"/>
      <c r="AA38" s="23" t="n"/>
      <c r="AB38" s="23" t="n"/>
      <c r="AC38" s="23" t="n"/>
      <c r="AD38" s="23" t="n"/>
      <c r="AE38" s="23" t="n"/>
      <c r="AF38" s="23" t="n"/>
      <c r="AG38" s="23" t="n"/>
      <c r="AH38" s="23" t="n"/>
      <c r="AI38" s="23" t="n"/>
      <c r="AJ38" s="23" t="n"/>
      <c r="AK38" s="23" t="n"/>
      <c r="AL38" s="23" t="n"/>
      <c r="AM38" s="23" t="n"/>
      <c r="AN38" s="23" t="n"/>
      <c r="AO38" s="23" t="n"/>
      <c r="AP38" s="23" t="n"/>
      <c r="AQ38" s="23" t="n"/>
      <c r="AR38" s="23" t="n"/>
      <c r="AS38" s="23" t="n"/>
      <c r="AT38" s="23" t="n"/>
      <c r="AU38" s="23" t="n"/>
      <c r="AV38" s="23" t="n"/>
      <c r="AW38" s="23" t="n"/>
      <c r="AX38" s="23" t="n"/>
      <c r="AY38" s="23" t="n"/>
      <c r="AZ38" s="23" t="n"/>
      <c r="BA38" s="23" t="n"/>
      <c r="BB38" s="23" t="n"/>
      <c r="BC38" s="23" t="n"/>
      <c r="BD38" s="23" t="n"/>
      <c r="BE38" s="23" t="n"/>
      <c r="BF38" s="23" t="n"/>
      <c r="BG38" s="23" t="n"/>
      <c r="BH38" s="23" t="n"/>
      <c r="BI38" s="23" t="n"/>
      <c r="BJ38" s="23" t="n"/>
      <c r="BK38" s="23" t="n"/>
      <c r="BL38" s="23" t="n"/>
    </row>
    <row r="39">
      <c r="A39" s="22" t="n"/>
      <c r="B39" s="22" t="n"/>
      <c r="C39" s="11">
        <f>IF(A39="","",IF(B39="","Pick a category",IFERROR(INDEX(Settings!$B$7:$B$18,MATCH(B39,Settings!$A$7:$A$18,0)),"Unknown")))</f>
        <v/>
      </c>
      <c r="D39" s="11">
        <f>IF(C39="","",IFERROR(INDEX(Settings!$C$7:$C$18,MATCH(B39,Settings!$A$7:$A$18,0)),"No"))</f>
        <v/>
      </c>
      <c r="E39" s="23" t="n"/>
      <c r="F39" s="23" t="n"/>
      <c r="G39" s="23" t="n"/>
      <c r="H39" s="23" t="n"/>
      <c r="I39" s="23" t="n"/>
      <c r="J39" s="23" t="n"/>
      <c r="K39" s="23" t="n"/>
      <c r="L39" s="23" t="n"/>
      <c r="M39" s="23" t="n"/>
      <c r="N39" s="23" t="n"/>
      <c r="O39" s="23" t="n"/>
      <c r="P39" s="23" t="n"/>
      <c r="Q39" s="23" t="n"/>
      <c r="R39" s="23" t="n"/>
      <c r="S39" s="23" t="n"/>
      <c r="T39" s="23" t="n"/>
      <c r="U39" s="23" t="n"/>
      <c r="V39" s="23" t="n"/>
      <c r="W39" s="23" t="n"/>
      <c r="X39" s="23" t="n"/>
      <c r="Y39" s="23" t="n"/>
      <c r="Z39" s="23" t="n"/>
      <c r="AA39" s="23" t="n"/>
      <c r="AB39" s="23" t="n"/>
      <c r="AC39" s="23" t="n"/>
      <c r="AD39" s="23" t="n"/>
      <c r="AE39" s="23" t="n"/>
      <c r="AF39" s="23" t="n"/>
      <c r="AG39" s="23" t="n"/>
      <c r="AH39" s="23" t="n"/>
      <c r="AI39" s="23" t="n"/>
      <c r="AJ39" s="23" t="n"/>
      <c r="AK39" s="23" t="n"/>
      <c r="AL39" s="23" t="n"/>
      <c r="AM39" s="23" t="n"/>
      <c r="AN39" s="23" t="n"/>
      <c r="AO39" s="23" t="n"/>
      <c r="AP39" s="23" t="n"/>
      <c r="AQ39" s="23" t="n"/>
      <c r="AR39" s="23" t="n"/>
      <c r="AS39" s="23" t="n"/>
      <c r="AT39" s="23" t="n"/>
      <c r="AU39" s="23" t="n"/>
      <c r="AV39" s="23" t="n"/>
      <c r="AW39" s="23" t="n"/>
      <c r="AX39" s="23" t="n"/>
      <c r="AY39" s="23" t="n"/>
      <c r="AZ39" s="23" t="n"/>
      <c r="BA39" s="23" t="n"/>
      <c r="BB39" s="23" t="n"/>
      <c r="BC39" s="23" t="n"/>
      <c r="BD39" s="23" t="n"/>
      <c r="BE39" s="23" t="n"/>
      <c r="BF39" s="23" t="n"/>
      <c r="BG39" s="23" t="n"/>
      <c r="BH39" s="23" t="n"/>
      <c r="BI39" s="23" t="n"/>
      <c r="BJ39" s="23" t="n"/>
      <c r="BK39" s="23" t="n"/>
      <c r="BL39" s="23" t="n"/>
    </row>
    <row r="40">
      <c r="A40" s="22" t="n"/>
      <c r="B40" s="22" t="n"/>
      <c r="C40" s="11">
        <f>IF(A40="","",IF(B40="","Pick a category",IFERROR(INDEX(Settings!$B$7:$B$18,MATCH(B40,Settings!$A$7:$A$18,0)),"Unknown")))</f>
        <v/>
      </c>
      <c r="D40" s="11">
        <f>IF(C40="","",IFERROR(INDEX(Settings!$C$7:$C$18,MATCH(B40,Settings!$A$7:$A$18,0)),"No"))</f>
        <v/>
      </c>
      <c r="E40" s="23" t="n"/>
      <c r="F40" s="23" t="n"/>
      <c r="G40" s="23" t="n"/>
      <c r="H40" s="23" t="n"/>
      <c r="I40" s="23" t="n"/>
      <c r="J40" s="23" t="n"/>
      <c r="K40" s="23" t="n"/>
      <c r="L40" s="23" t="n"/>
      <c r="M40" s="23" t="n"/>
      <c r="N40" s="23" t="n"/>
      <c r="O40" s="23" t="n"/>
      <c r="P40" s="23" t="n"/>
      <c r="Q40" s="23" t="n"/>
      <c r="R40" s="23" t="n"/>
      <c r="S40" s="23" t="n"/>
      <c r="T40" s="23" t="n"/>
      <c r="U40" s="23" t="n"/>
      <c r="V40" s="23" t="n"/>
      <c r="W40" s="23" t="n"/>
      <c r="X40" s="23" t="n"/>
      <c r="Y40" s="23" t="n"/>
      <c r="Z40" s="23" t="n"/>
      <c r="AA40" s="23" t="n"/>
      <c r="AB40" s="23" t="n"/>
      <c r="AC40" s="23" t="n"/>
      <c r="AD40" s="23" t="n"/>
      <c r="AE40" s="23" t="n"/>
      <c r="AF40" s="23" t="n"/>
      <c r="AG40" s="23" t="n"/>
      <c r="AH40" s="23" t="n"/>
      <c r="AI40" s="23" t="n"/>
      <c r="AJ40" s="23" t="n"/>
      <c r="AK40" s="23" t="n"/>
      <c r="AL40" s="23" t="n"/>
      <c r="AM40" s="23" t="n"/>
      <c r="AN40" s="23" t="n"/>
      <c r="AO40" s="23" t="n"/>
      <c r="AP40" s="23" t="n"/>
      <c r="AQ40" s="23" t="n"/>
      <c r="AR40" s="23" t="n"/>
      <c r="AS40" s="23" t="n"/>
      <c r="AT40" s="23" t="n"/>
      <c r="AU40" s="23" t="n"/>
      <c r="AV40" s="23" t="n"/>
      <c r="AW40" s="23" t="n"/>
      <c r="AX40" s="23" t="n"/>
      <c r="AY40" s="23" t="n"/>
      <c r="AZ40" s="23" t="n"/>
      <c r="BA40" s="23" t="n"/>
      <c r="BB40" s="23" t="n"/>
      <c r="BC40" s="23" t="n"/>
      <c r="BD40" s="23" t="n"/>
      <c r="BE40" s="23" t="n"/>
      <c r="BF40" s="23" t="n"/>
      <c r="BG40" s="23" t="n"/>
      <c r="BH40" s="23" t="n"/>
      <c r="BI40" s="23" t="n"/>
      <c r="BJ40" s="23" t="n"/>
      <c r="BK40" s="23" t="n"/>
      <c r="BL40" s="23" t="n"/>
    </row>
    <row r="41">
      <c r="A41" s="22" t="n"/>
      <c r="B41" s="22" t="n"/>
      <c r="C41" s="11">
        <f>IF(A41="","",IF(B41="","Pick a category",IFERROR(INDEX(Settings!$B$7:$B$18,MATCH(B41,Settings!$A$7:$A$18,0)),"Unknown")))</f>
        <v/>
      </c>
      <c r="D41" s="11">
        <f>IF(C41="","",IFERROR(INDEX(Settings!$C$7:$C$18,MATCH(B41,Settings!$A$7:$A$18,0)),"No"))</f>
        <v/>
      </c>
      <c r="E41" s="23" t="n"/>
      <c r="F41" s="23" t="n"/>
      <c r="G41" s="23" t="n"/>
      <c r="H41" s="23" t="n"/>
      <c r="I41" s="23" t="n"/>
      <c r="J41" s="23" t="n"/>
      <c r="K41" s="23" t="n"/>
      <c r="L41" s="23" t="n"/>
      <c r="M41" s="23" t="n"/>
      <c r="N41" s="23" t="n"/>
      <c r="O41" s="23" t="n"/>
      <c r="P41" s="23" t="n"/>
      <c r="Q41" s="23" t="n"/>
      <c r="R41" s="23" t="n"/>
      <c r="S41" s="23" t="n"/>
      <c r="T41" s="23" t="n"/>
      <c r="U41" s="23" t="n"/>
      <c r="V41" s="23" t="n"/>
      <c r="W41" s="23" t="n"/>
      <c r="X41" s="23" t="n"/>
      <c r="Y41" s="23" t="n"/>
      <c r="Z41" s="23" t="n"/>
      <c r="AA41" s="23" t="n"/>
      <c r="AB41" s="23" t="n"/>
      <c r="AC41" s="23" t="n"/>
      <c r="AD41" s="23" t="n"/>
      <c r="AE41" s="23" t="n"/>
      <c r="AF41" s="23" t="n"/>
      <c r="AG41" s="23" t="n"/>
      <c r="AH41" s="23" t="n"/>
      <c r="AI41" s="23" t="n"/>
      <c r="AJ41" s="23" t="n"/>
      <c r="AK41" s="23" t="n"/>
      <c r="AL41" s="23" t="n"/>
      <c r="AM41" s="23" t="n"/>
      <c r="AN41" s="23" t="n"/>
      <c r="AO41" s="23" t="n"/>
      <c r="AP41" s="23" t="n"/>
      <c r="AQ41" s="23" t="n"/>
      <c r="AR41" s="23" t="n"/>
      <c r="AS41" s="23" t="n"/>
      <c r="AT41" s="23" t="n"/>
      <c r="AU41" s="23" t="n"/>
      <c r="AV41" s="23" t="n"/>
      <c r="AW41" s="23" t="n"/>
      <c r="AX41" s="23" t="n"/>
      <c r="AY41" s="23" t="n"/>
      <c r="AZ41" s="23" t="n"/>
      <c r="BA41" s="23" t="n"/>
      <c r="BB41" s="23" t="n"/>
      <c r="BC41" s="23" t="n"/>
      <c r="BD41" s="23" t="n"/>
      <c r="BE41" s="23" t="n"/>
      <c r="BF41" s="23" t="n"/>
      <c r="BG41" s="23" t="n"/>
      <c r="BH41" s="23" t="n"/>
      <c r="BI41" s="23" t="n"/>
      <c r="BJ41" s="23" t="n"/>
      <c r="BK41" s="23" t="n"/>
      <c r="BL41" s="23" t="n"/>
    </row>
    <row r="42">
      <c r="A42" s="22" t="n"/>
      <c r="B42" s="22" t="n"/>
      <c r="C42" s="11">
        <f>IF(A42="","",IF(B42="","Pick a category",IFERROR(INDEX(Settings!$B$7:$B$18,MATCH(B42,Settings!$A$7:$A$18,0)),"Unknown")))</f>
        <v/>
      </c>
      <c r="D42" s="11">
        <f>IF(C42="","",IFERROR(INDEX(Settings!$C$7:$C$18,MATCH(B42,Settings!$A$7:$A$18,0)),"No"))</f>
        <v/>
      </c>
      <c r="E42" s="23" t="n"/>
      <c r="F42" s="23" t="n"/>
      <c r="G42" s="23" t="n"/>
      <c r="H42" s="23" t="n"/>
      <c r="I42" s="23" t="n"/>
      <c r="J42" s="23" t="n"/>
      <c r="K42" s="23" t="n"/>
      <c r="L42" s="23" t="n"/>
      <c r="M42" s="23" t="n"/>
      <c r="N42" s="23" t="n"/>
      <c r="O42" s="23" t="n"/>
      <c r="P42" s="23" t="n"/>
      <c r="Q42" s="23" t="n"/>
      <c r="R42" s="23" t="n"/>
      <c r="S42" s="23" t="n"/>
      <c r="T42" s="23" t="n"/>
      <c r="U42" s="23" t="n"/>
      <c r="V42" s="23" t="n"/>
      <c r="W42" s="23" t="n"/>
      <c r="X42" s="23" t="n"/>
      <c r="Y42" s="23" t="n"/>
      <c r="Z42" s="23" t="n"/>
      <c r="AA42" s="23" t="n"/>
      <c r="AB42" s="23" t="n"/>
      <c r="AC42" s="23" t="n"/>
      <c r="AD42" s="23" t="n"/>
      <c r="AE42" s="23" t="n"/>
      <c r="AF42" s="23" t="n"/>
      <c r="AG42" s="23" t="n"/>
      <c r="AH42" s="23" t="n"/>
      <c r="AI42" s="23" t="n"/>
      <c r="AJ42" s="23" t="n"/>
      <c r="AK42" s="23" t="n"/>
      <c r="AL42" s="23" t="n"/>
      <c r="AM42" s="23" t="n"/>
      <c r="AN42" s="23" t="n"/>
      <c r="AO42" s="23" t="n"/>
      <c r="AP42" s="23" t="n"/>
      <c r="AQ42" s="23" t="n"/>
      <c r="AR42" s="23" t="n"/>
      <c r="AS42" s="23" t="n"/>
      <c r="AT42" s="23" t="n"/>
      <c r="AU42" s="23" t="n"/>
      <c r="AV42" s="23" t="n"/>
      <c r="AW42" s="23" t="n"/>
      <c r="AX42" s="23" t="n"/>
      <c r="AY42" s="23" t="n"/>
      <c r="AZ42" s="23" t="n"/>
      <c r="BA42" s="23" t="n"/>
      <c r="BB42" s="23" t="n"/>
      <c r="BC42" s="23" t="n"/>
      <c r="BD42" s="23" t="n"/>
      <c r="BE42" s="23" t="n"/>
      <c r="BF42" s="23" t="n"/>
      <c r="BG42" s="23" t="n"/>
      <c r="BH42" s="23" t="n"/>
      <c r="BI42" s="23" t="n"/>
      <c r="BJ42" s="23" t="n"/>
      <c r="BK42" s="23" t="n"/>
      <c r="BL42" s="23" t="n"/>
    </row>
    <row r="43">
      <c r="A43" s="22" t="n"/>
      <c r="B43" s="22" t="n"/>
      <c r="C43" s="11">
        <f>IF(A43="","",IF(B43="","Pick a category",IFERROR(INDEX(Settings!$B$7:$B$18,MATCH(B43,Settings!$A$7:$A$18,0)),"Unknown")))</f>
        <v/>
      </c>
      <c r="D43" s="11">
        <f>IF(C43="","",IFERROR(INDEX(Settings!$C$7:$C$18,MATCH(B43,Settings!$A$7:$A$18,0)),"No"))</f>
        <v/>
      </c>
      <c r="E43" s="23" t="n"/>
      <c r="F43" s="23" t="n"/>
      <c r="G43" s="23" t="n"/>
      <c r="H43" s="23" t="n"/>
      <c r="I43" s="23" t="n"/>
      <c r="J43" s="23" t="n"/>
      <c r="K43" s="23" t="n"/>
      <c r="L43" s="23" t="n"/>
      <c r="M43" s="23" t="n"/>
      <c r="N43" s="23" t="n"/>
      <c r="O43" s="23" t="n"/>
      <c r="P43" s="23" t="n"/>
      <c r="Q43" s="23" t="n"/>
      <c r="R43" s="23" t="n"/>
      <c r="S43" s="23" t="n"/>
      <c r="T43" s="23" t="n"/>
      <c r="U43" s="23" t="n"/>
      <c r="V43" s="23" t="n"/>
      <c r="W43" s="23" t="n"/>
      <c r="X43" s="23" t="n"/>
      <c r="Y43" s="23" t="n"/>
      <c r="Z43" s="23" t="n"/>
      <c r="AA43" s="23" t="n"/>
      <c r="AB43" s="23" t="n"/>
      <c r="AC43" s="23" t="n"/>
      <c r="AD43" s="23" t="n"/>
      <c r="AE43" s="23" t="n"/>
      <c r="AF43" s="23" t="n"/>
      <c r="AG43" s="23" t="n"/>
      <c r="AH43" s="23" t="n"/>
      <c r="AI43" s="23" t="n"/>
      <c r="AJ43" s="23" t="n"/>
      <c r="AK43" s="23" t="n"/>
      <c r="AL43" s="23" t="n"/>
      <c r="AM43" s="23" t="n"/>
      <c r="AN43" s="23" t="n"/>
      <c r="AO43" s="23" t="n"/>
      <c r="AP43" s="23" t="n"/>
      <c r="AQ43" s="23" t="n"/>
      <c r="AR43" s="23" t="n"/>
      <c r="AS43" s="23" t="n"/>
      <c r="AT43" s="23" t="n"/>
      <c r="AU43" s="23" t="n"/>
      <c r="AV43" s="23" t="n"/>
      <c r="AW43" s="23" t="n"/>
      <c r="AX43" s="23" t="n"/>
      <c r="AY43" s="23" t="n"/>
      <c r="AZ43" s="23" t="n"/>
      <c r="BA43" s="23" t="n"/>
      <c r="BB43" s="23" t="n"/>
      <c r="BC43" s="23" t="n"/>
      <c r="BD43" s="23" t="n"/>
      <c r="BE43" s="23" t="n"/>
      <c r="BF43" s="23" t="n"/>
      <c r="BG43" s="23" t="n"/>
      <c r="BH43" s="23" t="n"/>
      <c r="BI43" s="23" t="n"/>
      <c r="BJ43" s="23" t="n"/>
      <c r="BK43" s="23" t="n"/>
      <c r="BL43" s="23" t="n"/>
    </row>
    <row r="44">
      <c r="A44" s="22" t="n"/>
      <c r="B44" s="22" t="n"/>
      <c r="C44" s="11">
        <f>IF(A44="","",IF(B44="","Pick a category",IFERROR(INDEX(Settings!$B$7:$B$18,MATCH(B44,Settings!$A$7:$A$18,0)),"Unknown")))</f>
        <v/>
      </c>
      <c r="D44" s="11">
        <f>IF(C44="","",IFERROR(INDEX(Settings!$C$7:$C$18,MATCH(B44,Settings!$A$7:$A$18,0)),"No"))</f>
        <v/>
      </c>
      <c r="E44" s="23" t="n"/>
      <c r="F44" s="23" t="n"/>
      <c r="G44" s="23" t="n"/>
      <c r="H44" s="23" t="n"/>
      <c r="I44" s="23" t="n"/>
      <c r="J44" s="23" t="n"/>
      <c r="K44" s="23" t="n"/>
      <c r="L44" s="23" t="n"/>
      <c r="M44" s="23" t="n"/>
      <c r="N44" s="23" t="n"/>
      <c r="O44" s="23" t="n"/>
      <c r="P44" s="23" t="n"/>
      <c r="Q44" s="23" t="n"/>
      <c r="R44" s="23" t="n"/>
      <c r="S44" s="23" t="n"/>
      <c r="T44" s="23" t="n"/>
      <c r="U44" s="23" t="n"/>
      <c r="V44" s="23" t="n"/>
      <c r="W44" s="23" t="n"/>
      <c r="X44" s="23" t="n"/>
      <c r="Y44" s="23" t="n"/>
      <c r="Z44" s="23" t="n"/>
      <c r="AA44" s="23" t="n"/>
      <c r="AB44" s="23" t="n"/>
      <c r="AC44" s="23" t="n"/>
      <c r="AD44" s="23" t="n"/>
      <c r="AE44" s="23" t="n"/>
      <c r="AF44" s="23" t="n"/>
      <c r="AG44" s="23" t="n"/>
      <c r="AH44" s="23" t="n"/>
      <c r="AI44" s="23" t="n"/>
      <c r="AJ44" s="23" t="n"/>
      <c r="AK44" s="23" t="n"/>
      <c r="AL44" s="23" t="n"/>
      <c r="AM44" s="23" t="n"/>
      <c r="AN44" s="23" t="n"/>
      <c r="AO44" s="23" t="n"/>
      <c r="AP44" s="23" t="n"/>
      <c r="AQ44" s="23" t="n"/>
      <c r="AR44" s="23" t="n"/>
      <c r="AS44" s="23" t="n"/>
      <c r="AT44" s="23" t="n"/>
      <c r="AU44" s="23" t="n"/>
      <c r="AV44" s="23" t="n"/>
      <c r="AW44" s="23" t="n"/>
      <c r="AX44" s="23" t="n"/>
      <c r="AY44" s="23" t="n"/>
      <c r="AZ44" s="23" t="n"/>
      <c r="BA44" s="23" t="n"/>
      <c r="BB44" s="23" t="n"/>
      <c r="BC44" s="23" t="n"/>
      <c r="BD44" s="23" t="n"/>
      <c r="BE44" s="23" t="n"/>
      <c r="BF44" s="23" t="n"/>
      <c r="BG44" s="23" t="n"/>
      <c r="BH44" s="23" t="n"/>
      <c r="BI44" s="23" t="n"/>
      <c r="BJ44" s="23" t="n"/>
      <c r="BK44" s="23" t="n"/>
      <c r="BL44" s="23" t="n"/>
    </row>
    <row r="45">
      <c r="A45" s="22" t="n"/>
      <c r="B45" s="22" t="n"/>
      <c r="C45" s="11">
        <f>IF(A45="","",IF(B45="","Pick a category",IFERROR(INDEX(Settings!$B$7:$B$18,MATCH(B45,Settings!$A$7:$A$18,0)),"Unknown")))</f>
        <v/>
      </c>
      <c r="D45" s="11">
        <f>IF(C45="","",IFERROR(INDEX(Settings!$C$7:$C$18,MATCH(B45,Settings!$A$7:$A$18,0)),"No"))</f>
        <v/>
      </c>
      <c r="E45" s="23" t="n"/>
      <c r="F45" s="23" t="n"/>
      <c r="G45" s="23" t="n"/>
      <c r="H45" s="23" t="n"/>
      <c r="I45" s="23" t="n"/>
      <c r="J45" s="23" t="n"/>
      <c r="K45" s="23" t="n"/>
      <c r="L45" s="23" t="n"/>
      <c r="M45" s="23" t="n"/>
      <c r="N45" s="23" t="n"/>
      <c r="O45" s="23" t="n"/>
      <c r="P45" s="23" t="n"/>
      <c r="Q45" s="23" t="n"/>
      <c r="R45" s="23" t="n"/>
      <c r="S45" s="23" t="n"/>
      <c r="T45" s="23" t="n"/>
      <c r="U45" s="23" t="n"/>
      <c r="V45" s="23" t="n"/>
      <c r="W45" s="23" t="n"/>
      <c r="X45" s="23" t="n"/>
      <c r="Y45" s="23" t="n"/>
      <c r="Z45" s="23" t="n"/>
      <c r="AA45" s="23" t="n"/>
      <c r="AB45" s="23" t="n"/>
      <c r="AC45" s="23" t="n"/>
      <c r="AD45" s="23" t="n"/>
      <c r="AE45" s="23" t="n"/>
      <c r="AF45" s="23" t="n"/>
      <c r="AG45" s="23" t="n"/>
      <c r="AH45" s="23" t="n"/>
      <c r="AI45" s="23" t="n"/>
      <c r="AJ45" s="23" t="n"/>
      <c r="AK45" s="23" t="n"/>
      <c r="AL45" s="23" t="n"/>
      <c r="AM45" s="23" t="n"/>
      <c r="AN45" s="23" t="n"/>
      <c r="AO45" s="23" t="n"/>
      <c r="AP45" s="23" t="n"/>
      <c r="AQ45" s="23" t="n"/>
      <c r="AR45" s="23" t="n"/>
      <c r="AS45" s="23" t="n"/>
      <c r="AT45" s="23" t="n"/>
      <c r="AU45" s="23" t="n"/>
      <c r="AV45" s="23" t="n"/>
      <c r="AW45" s="23" t="n"/>
      <c r="AX45" s="23" t="n"/>
      <c r="AY45" s="23" t="n"/>
      <c r="AZ45" s="23" t="n"/>
      <c r="BA45" s="23" t="n"/>
      <c r="BB45" s="23" t="n"/>
      <c r="BC45" s="23" t="n"/>
      <c r="BD45" s="23" t="n"/>
      <c r="BE45" s="23" t="n"/>
      <c r="BF45" s="23" t="n"/>
      <c r="BG45" s="23" t="n"/>
      <c r="BH45" s="23" t="n"/>
      <c r="BI45" s="23" t="n"/>
      <c r="BJ45" s="23" t="n"/>
      <c r="BK45" s="23" t="n"/>
      <c r="BL45" s="23" t="n"/>
    </row>
  </sheetData>
  <conditionalFormatting sqref="C6:C45">
    <cfRule type="expression" priority="1" dxfId="0">
      <formula>OR($C6="Pick a category",$C6="Unknown")</formula>
    </cfRule>
  </conditionalFormatting>
  <dataValidations count="1">
    <dataValidation sqref="B6:B45" showDropDown="0" showInputMessage="0" showErrorMessage="1" allowBlank="1" error="Pick a category from the list (you can edit the list on the Settings tab)." type="list">
      <formula1>=Settings!$A$7:$A$18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65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hidden="1" width="5" customWidth="1" min="1" max="1"/>
    <col width="12" customWidth="1" min="2" max="2"/>
    <col width="10" customWidth="1" min="3" max="3"/>
    <col width="13" customWidth="1" min="4" max="4"/>
    <col width="13" customWidth="1" min="5" max="5"/>
    <col width="13" customWidth="1" min="6" max="6"/>
    <col width="11" customWidth="1" min="7" max="7"/>
    <col width="14" customWidth="1" min="8" max="8"/>
    <col width="9" customWidth="1" min="9" max="9"/>
    <col hidden="1" width="5" customWidth="1" min="10" max="10"/>
    <col hidden="1" width="5" customWidth="1" min="11" max="11"/>
  </cols>
  <sheetData>
    <row r="1">
      <c r="A1" s="5" t="inlineStr">
        <is>
          <t>Month by month</t>
        </is>
      </c>
    </row>
    <row r="2">
      <c r="A2" s="7" t="inlineStr">
        <is>
          <t>Filled in from the Balances tab. Nothing to type here.</t>
        </is>
      </c>
    </row>
    <row r="5" ht="30" customHeight="1">
      <c r="A5" s="17" t="inlineStr">
        <is>
          <t>#</t>
        </is>
      </c>
      <c r="B5" s="17" t="inlineStr">
        <is>
          <t>Month</t>
        </is>
      </c>
      <c r="C5" s="18" t="inlineStr">
        <is>
          <t>Balances entered</t>
        </is>
      </c>
      <c r="D5" s="18" t="inlineStr">
        <is>
          <t>Assets</t>
        </is>
      </c>
      <c r="E5" s="18" t="inlineStr">
        <is>
          <t>Debts</t>
        </is>
      </c>
      <c r="F5" s="18" t="inlineStr">
        <is>
          <t>Net worth</t>
        </is>
      </c>
      <c r="G5" s="18" t="inlineStr">
        <is>
          <t>Change</t>
        </is>
      </c>
      <c r="H5" s="18" t="inlineStr">
        <is>
          <t>Net worth without home</t>
        </is>
      </c>
      <c r="I5" s="18" t="inlineStr">
        <is>
          <t>Left blank</t>
        </is>
      </c>
      <c r="J5" s="18" t="inlineStr">
        <is>
          <t>kf</t>
        </is>
      </c>
      <c r="K5" s="18" t="inlineStr">
        <is>
          <t>chart</t>
        </is>
      </c>
    </row>
    <row r="6">
      <c r="A6" t="n">
        <v>1</v>
      </c>
      <c r="B6" s="24">
        <f>EDATE(Settings!$B$3,A6-1)</f>
        <v/>
      </c>
      <c r="C6" s="25">
        <f>COUNT(INDEX(Balances!$E$6:$BL$45,0,A6))</f>
        <v/>
      </c>
      <c r="D6" s="19">
        <f>IF(C6=0,"",SUMIF(Balances!$C$6:$C$45,"Asset",INDEX(Balances!$E$6:$BL$45,0,A6)))</f>
        <v/>
      </c>
      <c r="E6" s="19">
        <f>IF(C6=0,"",SUMIF(Balances!$C$6:$C$45,"Debt",INDEX(Balances!$E$6:$BL$45,0,A6)))</f>
        <v/>
      </c>
      <c r="F6" s="26">
        <f>IF(C6=0,"",D6-E6)</f>
        <v/>
      </c>
      <c r="G6" s="20">
        <f>""</f>
        <v/>
      </c>
      <c r="H6" s="19">
        <f>IF(C6=0,"",F6-SUMIFS(INDEX(Balances!$E$6:$BL$45,0,A6),Balances!$C$6:$C$45,"Asset",Balances!$D$6:$D$45,"Yes")+SUMIFS(INDEX(Balances!$E$6:$BL$45,0,A6),Balances!$C$6:$C$45,"Debt",Balances!$D$6:$D$45,"Yes"))</f>
        <v/>
      </c>
      <c r="I6" s="25">
        <f>""</f>
        <v/>
      </c>
      <c r="J6">
        <f>IF(C6&gt;0,A6,0)</f>
        <v/>
      </c>
      <c r="K6">
        <f>IF(F6="",NA(),F6)</f>
        <v/>
      </c>
    </row>
    <row r="7">
      <c r="A7" t="n">
        <v>2</v>
      </c>
      <c r="B7" s="24">
        <f>EDATE(Settings!$B$3,A7-1)</f>
        <v/>
      </c>
      <c r="C7" s="25">
        <f>COUNT(INDEX(Balances!$E$6:$BL$45,0,A7))</f>
        <v/>
      </c>
      <c r="D7" s="19">
        <f>IF(C7=0,"",SUMIF(Balances!$C$6:$C$45,"Asset",INDEX(Balances!$E$6:$BL$45,0,A7)))</f>
        <v/>
      </c>
      <c r="E7" s="19">
        <f>IF(C7=0,"",SUMIF(Balances!$C$6:$C$45,"Debt",INDEX(Balances!$E$6:$BL$45,0,A7)))</f>
        <v/>
      </c>
      <c r="F7" s="26">
        <f>IF(C7=0,"",D7-E7)</f>
        <v/>
      </c>
      <c r="G7" s="20">
        <f>IF(OR(F7="",F6=""),"",F7-F6)</f>
        <v/>
      </c>
      <c r="H7" s="19">
        <f>IF(C7=0,"",F7-SUMIFS(INDEX(Balances!$E$6:$BL$45,0,A7),Balances!$C$6:$C$45,"Asset",Balances!$D$6:$D$45,"Yes")+SUMIFS(INDEX(Balances!$E$6:$BL$45,0,A7),Balances!$C$6:$C$45,"Debt",Balances!$D$6:$D$45,"Yes"))</f>
        <v/>
      </c>
      <c r="I7" s="25">
        <f>IF(C7=0,"",SUMPRODUCT((Balances!$A$6:$A$45&lt;&gt;"")*(INDEX(Balances!$E$6:$BL$45,0,A7-1)&lt;&gt;"")*(INDEX(Balances!$E$6:$BL$45,0,A7)="")))</f>
        <v/>
      </c>
      <c r="J7">
        <f>IF(C7&gt;0,A7,0)</f>
        <v/>
      </c>
      <c r="K7">
        <f>IF(F7="",NA(),F7)</f>
        <v/>
      </c>
    </row>
    <row r="8">
      <c r="A8" t="n">
        <v>3</v>
      </c>
      <c r="B8" s="24">
        <f>EDATE(Settings!$B$3,A8-1)</f>
        <v/>
      </c>
      <c r="C8" s="25">
        <f>COUNT(INDEX(Balances!$E$6:$BL$45,0,A8))</f>
        <v/>
      </c>
      <c r="D8" s="19">
        <f>IF(C8=0,"",SUMIF(Balances!$C$6:$C$45,"Asset",INDEX(Balances!$E$6:$BL$45,0,A8)))</f>
        <v/>
      </c>
      <c r="E8" s="19">
        <f>IF(C8=0,"",SUMIF(Balances!$C$6:$C$45,"Debt",INDEX(Balances!$E$6:$BL$45,0,A8)))</f>
        <v/>
      </c>
      <c r="F8" s="26">
        <f>IF(C8=0,"",D8-E8)</f>
        <v/>
      </c>
      <c r="G8" s="20">
        <f>IF(OR(F8="",F7=""),"",F8-F7)</f>
        <v/>
      </c>
      <c r="H8" s="19">
        <f>IF(C8=0,"",F8-SUMIFS(INDEX(Balances!$E$6:$BL$45,0,A8),Balances!$C$6:$C$45,"Asset",Balances!$D$6:$D$45,"Yes")+SUMIFS(INDEX(Balances!$E$6:$BL$45,0,A8),Balances!$C$6:$C$45,"Debt",Balances!$D$6:$D$45,"Yes"))</f>
        <v/>
      </c>
      <c r="I8" s="25">
        <f>IF(C8=0,"",SUMPRODUCT((Balances!$A$6:$A$45&lt;&gt;"")*(INDEX(Balances!$E$6:$BL$45,0,A8-1)&lt;&gt;"")*(INDEX(Balances!$E$6:$BL$45,0,A8)="")))</f>
        <v/>
      </c>
      <c r="J8">
        <f>IF(C8&gt;0,A8,0)</f>
        <v/>
      </c>
      <c r="K8">
        <f>IF(F8="",NA(),F8)</f>
        <v/>
      </c>
    </row>
    <row r="9">
      <c r="A9" t="n">
        <v>4</v>
      </c>
      <c r="B9" s="24">
        <f>EDATE(Settings!$B$3,A9-1)</f>
        <v/>
      </c>
      <c r="C9" s="25">
        <f>COUNT(INDEX(Balances!$E$6:$BL$45,0,A9))</f>
        <v/>
      </c>
      <c r="D9" s="19">
        <f>IF(C9=0,"",SUMIF(Balances!$C$6:$C$45,"Asset",INDEX(Balances!$E$6:$BL$45,0,A9)))</f>
        <v/>
      </c>
      <c r="E9" s="19">
        <f>IF(C9=0,"",SUMIF(Balances!$C$6:$C$45,"Debt",INDEX(Balances!$E$6:$BL$45,0,A9)))</f>
        <v/>
      </c>
      <c r="F9" s="26">
        <f>IF(C9=0,"",D9-E9)</f>
        <v/>
      </c>
      <c r="G9" s="20">
        <f>IF(OR(F9="",F8=""),"",F9-F8)</f>
        <v/>
      </c>
      <c r="H9" s="19">
        <f>IF(C9=0,"",F9-SUMIFS(INDEX(Balances!$E$6:$BL$45,0,A9),Balances!$C$6:$C$45,"Asset",Balances!$D$6:$D$45,"Yes")+SUMIFS(INDEX(Balances!$E$6:$BL$45,0,A9),Balances!$C$6:$C$45,"Debt",Balances!$D$6:$D$45,"Yes"))</f>
        <v/>
      </c>
      <c r="I9" s="25">
        <f>IF(C9=0,"",SUMPRODUCT((Balances!$A$6:$A$45&lt;&gt;"")*(INDEX(Balances!$E$6:$BL$45,0,A9-1)&lt;&gt;"")*(INDEX(Balances!$E$6:$BL$45,0,A9)="")))</f>
        <v/>
      </c>
      <c r="J9">
        <f>IF(C9&gt;0,A9,0)</f>
        <v/>
      </c>
      <c r="K9">
        <f>IF(F9="",NA(),F9)</f>
        <v/>
      </c>
    </row>
    <row r="10">
      <c r="A10" t="n">
        <v>5</v>
      </c>
      <c r="B10" s="24">
        <f>EDATE(Settings!$B$3,A10-1)</f>
        <v/>
      </c>
      <c r="C10" s="25">
        <f>COUNT(INDEX(Balances!$E$6:$BL$45,0,A10))</f>
        <v/>
      </c>
      <c r="D10" s="19">
        <f>IF(C10=0,"",SUMIF(Balances!$C$6:$C$45,"Asset",INDEX(Balances!$E$6:$BL$45,0,A10)))</f>
        <v/>
      </c>
      <c r="E10" s="19">
        <f>IF(C10=0,"",SUMIF(Balances!$C$6:$C$45,"Debt",INDEX(Balances!$E$6:$BL$45,0,A10)))</f>
        <v/>
      </c>
      <c r="F10" s="26">
        <f>IF(C10=0,"",D10-E10)</f>
        <v/>
      </c>
      <c r="G10" s="20">
        <f>IF(OR(F10="",F9=""),"",F10-F9)</f>
        <v/>
      </c>
      <c r="H10" s="19">
        <f>IF(C10=0,"",F10-SUMIFS(INDEX(Balances!$E$6:$BL$45,0,A10),Balances!$C$6:$C$45,"Asset",Balances!$D$6:$D$45,"Yes")+SUMIFS(INDEX(Balances!$E$6:$BL$45,0,A10),Balances!$C$6:$C$45,"Debt",Balances!$D$6:$D$45,"Yes"))</f>
        <v/>
      </c>
      <c r="I10" s="25">
        <f>IF(C10=0,"",SUMPRODUCT((Balances!$A$6:$A$45&lt;&gt;"")*(INDEX(Balances!$E$6:$BL$45,0,A10-1)&lt;&gt;"")*(INDEX(Balances!$E$6:$BL$45,0,A10)="")))</f>
        <v/>
      </c>
      <c r="J10">
        <f>IF(C10&gt;0,A10,0)</f>
        <v/>
      </c>
      <c r="K10">
        <f>IF(F10="",NA(),F10)</f>
        <v/>
      </c>
    </row>
    <row r="11">
      <c r="A11" t="n">
        <v>6</v>
      </c>
      <c r="B11" s="24">
        <f>EDATE(Settings!$B$3,A11-1)</f>
        <v/>
      </c>
      <c r="C11" s="25">
        <f>COUNT(INDEX(Balances!$E$6:$BL$45,0,A11))</f>
        <v/>
      </c>
      <c r="D11" s="19">
        <f>IF(C11=0,"",SUMIF(Balances!$C$6:$C$45,"Asset",INDEX(Balances!$E$6:$BL$45,0,A11)))</f>
        <v/>
      </c>
      <c r="E11" s="19">
        <f>IF(C11=0,"",SUMIF(Balances!$C$6:$C$45,"Debt",INDEX(Balances!$E$6:$BL$45,0,A11)))</f>
        <v/>
      </c>
      <c r="F11" s="26">
        <f>IF(C11=0,"",D11-E11)</f>
        <v/>
      </c>
      <c r="G11" s="20">
        <f>IF(OR(F11="",F10=""),"",F11-F10)</f>
        <v/>
      </c>
      <c r="H11" s="19">
        <f>IF(C11=0,"",F11-SUMIFS(INDEX(Balances!$E$6:$BL$45,0,A11),Balances!$C$6:$C$45,"Asset",Balances!$D$6:$D$45,"Yes")+SUMIFS(INDEX(Balances!$E$6:$BL$45,0,A11),Balances!$C$6:$C$45,"Debt",Balances!$D$6:$D$45,"Yes"))</f>
        <v/>
      </c>
      <c r="I11" s="25">
        <f>IF(C11=0,"",SUMPRODUCT((Balances!$A$6:$A$45&lt;&gt;"")*(INDEX(Balances!$E$6:$BL$45,0,A11-1)&lt;&gt;"")*(INDEX(Balances!$E$6:$BL$45,0,A11)="")))</f>
        <v/>
      </c>
      <c r="J11">
        <f>IF(C11&gt;0,A11,0)</f>
        <v/>
      </c>
      <c r="K11">
        <f>IF(F11="",NA(),F11)</f>
        <v/>
      </c>
    </row>
    <row r="12">
      <c r="A12" t="n">
        <v>7</v>
      </c>
      <c r="B12" s="24">
        <f>EDATE(Settings!$B$3,A12-1)</f>
        <v/>
      </c>
      <c r="C12" s="25">
        <f>COUNT(INDEX(Balances!$E$6:$BL$45,0,A12))</f>
        <v/>
      </c>
      <c r="D12" s="19">
        <f>IF(C12=0,"",SUMIF(Balances!$C$6:$C$45,"Asset",INDEX(Balances!$E$6:$BL$45,0,A12)))</f>
        <v/>
      </c>
      <c r="E12" s="19">
        <f>IF(C12=0,"",SUMIF(Balances!$C$6:$C$45,"Debt",INDEX(Balances!$E$6:$BL$45,0,A12)))</f>
        <v/>
      </c>
      <c r="F12" s="26">
        <f>IF(C12=0,"",D12-E12)</f>
        <v/>
      </c>
      <c r="G12" s="20">
        <f>IF(OR(F12="",F11=""),"",F12-F11)</f>
        <v/>
      </c>
      <c r="H12" s="19">
        <f>IF(C12=0,"",F12-SUMIFS(INDEX(Balances!$E$6:$BL$45,0,A12),Balances!$C$6:$C$45,"Asset",Balances!$D$6:$D$45,"Yes")+SUMIFS(INDEX(Balances!$E$6:$BL$45,0,A12),Balances!$C$6:$C$45,"Debt",Balances!$D$6:$D$45,"Yes"))</f>
        <v/>
      </c>
      <c r="I12" s="25">
        <f>IF(C12=0,"",SUMPRODUCT((Balances!$A$6:$A$45&lt;&gt;"")*(INDEX(Balances!$E$6:$BL$45,0,A12-1)&lt;&gt;"")*(INDEX(Balances!$E$6:$BL$45,0,A12)="")))</f>
        <v/>
      </c>
      <c r="J12">
        <f>IF(C12&gt;0,A12,0)</f>
        <v/>
      </c>
      <c r="K12">
        <f>IF(F12="",NA(),F12)</f>
        <v/>
      </c>
    </row>
    <row r="13">
      <c r="A13" t="n">
        <v>8</v>
      </c>
      <c r="B13" s="24">
        <f>EDATE(Settings!$B$3,A13-1)</f>
        <v/>
      </c>
      <c r="C13" s="25">
        <f>COUNT(INDEX(Balances!$E$6:$BL$45,0,A13))</f>
        <v/>
      </c>
      <c r="D13" s="19">
        <f>IF(C13=0,"",SUMIF(Balances!$C$6:$C$45,"Asset",INDEX(Balances!$E$6:$BL$45,0,A13)))</f>
        <v/>
      </c>
      <c r="E13" s="19">
        <f>IF(C13=0,"",SUMIF(Balances!$C$6:$C$45,"Debt",INDEX(Balances!$E$6:$BL$45,0,A13)))</f>
        <v/>
      </c>
      <c r="F13" s="26">
        <f>IF(C13=0,"",D13-E13)</f>
        <v/>
      </c>
      <c r="G13" s="20">
        <f>IF(OR(F13="",F12=""),"",F13-F12)</f>
        <v/>
      </c>
      <c r="H13" s="19">
        <f>IF(C13=0,"",F13-SUMIFS(INDEX(Balances!$E$6:$BL$45,0,A13),Balances!$C$6:$C$45,"Asset",Balances!$D$6:$D$45,"Yes")+SUMIFS(INDEX(Balances!$E$6:$BL$45,0,A13),Balances!$C$6:$C$45,"Debt",Balances!$D$6:$D$45,"Yes"))</f>
        <v/>
      </c>
      <c r="I13" s="25">
        <f>IF(C13=0,"",SUMPRODUCT((Balances!$A$6:$A$45&lt;&gt;"")*(INDEX(Balances!$E$6:$BL$45,0,A13-1)&lt;&gt;"")*(INDEX(Balances!$E$6:$BL$45,0,A13)="")))</f>
        <v/>
      </c>
      <c r="J13">
        <f>IF(C13&gt;0,A13,0)</f>
        <v/>
      </c>
      <c r="K13">
        <f>IF(F13="",NA(),F13)</f>
        <v/>
      </c>
    </row>
    <row r="14">
      <c r="A14" t="n">
        <v>9</v>
      </c>
      <c r="B14" s="24">
        <f>EDATE(Settings!$B$3,A14-1)</f>
        <v/>
      </c>
      <c r="C14" s="25">
        <f>COUNT(INDEX(Balances!$E$6:$BL$45,0,A14))</f>
        <v/>
      </c>
      <c r="D14" s="19">
        <f>IF(C14=0,"",SUMIF(Balances!$C$6:$C$45,"Asset",INDEX(Balances!$E$6:$BL$45,0,A14)))</f>
        <v/>
      </c>
      <c r="E14" s="19">
        <f>IF(C14=0,"",SUMIF(Balances!$C$6:$C$45,"Debt",INDEX(Balances!$E$6:$BL$45,0,A14)))</f>
        <v/>
      </c>
      <c r="F14" s="26">
        <f>IF(C14=0,"",D14-E14)</f>
        <v/>
      </c>
      <c r="G14" s="20">
        <f>IF(OR(F14="",F13=""),"",F14-F13)</f>
        <v/>
      </c>
      <c r="H14" s="19">
        <f>IF(C14=0,"",F14-SUMIFS(INDEX(Balances!$E$6:$BL$45,0,A14),Balances!$C$6:$C$45,"Asset",Balances!$D$6:$D$45,"Yes")+SUMIFS(INDEX(Balances!$E$6:$BL$45,0,A14),Balances!$C$6:$C$45,"Debt",Balances!$D$6:$D$45,"Yes"))</f>
        <v/>
      </c>
      <c r="I14" s="25">
        <f>IF(C14=0,"",SUMPRODUCT((Balances!$A$6:$A$45&lt;&gt;"")*(INDEX(Balances!$E$6:$BL$45,0,A14-1)&lt;&gt;"")*(INDEX(Balances!$E$6:$BL$45,0,A14)="")))</f>
        <v/>
      </c>
      <c r="J14">
        <f>IF(C14&gt;0,A14,0)</f>
        <v/>
      </c>
      <c r="K14">
        <f>IF(F14="",NA(),F14)</f>
        <v/>
      </c>
    </row>
    <row r="15">
      <c r="A15" t="n">
        <v>10</v>
      </c>
      <c r="B15" s="24">
        <f>EDATE(Settings!$B$3,A15-1)</f>
        <v/>
      </c>
      <c r="C15" s="25">
        <f>COUNT(INDEX(Balances!$E$6:$BL$45,0,A15))</f>
        <v/>
      </c>
      <c r="D15" s="19">
        <f>IF(C15=0,"",SUMIF(Balances!$C$6:$C$45,"Asset",INDEX(Balances!$E$6:$BL$45,0,A15)))</f>
        <v/>
      </c>
      <c r="E15" s="19">
        <f>IF(C15=0,"",SUMIF(Balances!$C$6:$C$45,"Debt",INDEX(Balances!$E$6:$BL$45,0,A15)))</f>
        <v/>
      </c>
      <c r="F15" s="26">
        <f>IF(C15=0,"",D15-E15)</f>
        <v/>
      </c>
      <c r="G15" s="20">
        <f>IF(OR(F15="",F14=""),"",F15-F14)</f>
        <v/>
      </c>
      <c r="H15" s="19">
        <f>IF(C15=0,"",F15-SUMIFS(INDEX(Balances!$E$6:$BL$45,0,A15),Balances!$C$6:$C$45,"Asset",Balances!$D$6:$D$45,"Yes")+SUMIFS(INDEX(Balances!$E$6:$BL$45,0,A15),Balances!$C$6:$C$45,"Debt",Balances!$D$6:$D$45,"Yes"))</f>
        <v/>
      </c>
      <c r="I15" s="25">
        <f>IF(C15=0,"",SUMPRODUCT((Balances!$A$6:$A$45&lt;&gt;"")*(INDEX(Balances!$E$6:$BL$45,0,A15-1)&lt;&gt;"")*(INDEX(Balances!$E$6:$BL$45,0,A15)="")))</f>
        <v/>
      </c>
      <c r="J15">
        <f>IF(C15&gt;0,A15,0)</f>
        <v/>
      </c>
      <c r="K15">
        <f>IF(F15="",NA(),F15)</f>
        <v/>
      </c>
    </row>
    <row r="16">
      <c r="A16" t="n">
        <v>11</v>
      </c>
      <c r="B16" s="24">
        <f>EDATE(Settings!$B$3,A16-1)</f>
        <v/>
      </c>
      <c r="C16" s="25">
        <f>COUNT(INDEX(Balances!$E$6:$BL$45,0,A16))</f>
        <v/>
      </c>
      <c r="D16" s="19">
        <f>IF(C16=0,"",SUMIF(Balances!$C$6:$C$45,"Asset",INDEX(Balances!$E$6:$BL$45,0,A16)))</f>
        <v/>
      </c>
      <c r="E16" s="19">
        <f>IF(C16=0,"",SUMIF(Balances!$C$6:$C$45,"Debt",INDEX(Balances!$E$6:$BL$45,0,A16)))</f>
        <v/>
      </c>
      <c r="F16" s="26">
        <f>IF(C16=0,"",D16-E16)</f>
        <v/>
      </c>
      <c r="G16" s="20">
        <f>IF(OR(F16="",F15=""),"",F16-F15)</f>
        <v/>
      </c>
      <c r="H16" s="19">
        <f>IF(C16=0,"",F16-SUMIFS(INDEX(Balances!$E$6:$BL$45,0,A16),Balances!$C$6:$C$45,"Asset",Balances!$D$6:$D$45,"Yes")+SUMIFS(INDEX(Balances!$E$6:$BL$45,0,A16),Balances!$C$6:$C$45,"Debt",Balances!$D$6:$D$45,"Yes"))</f>
        <v/>
      </c>
      <c r="I16" s="25">
        <f>IF(C16=0,"",SUMPRODUCT((Balances!$A$6:$A$45&lt;&gt;"")*(INDEX(Balances!$E$6:$BL$45,0,A16-1)&lt;&gt;"")*(INDEX(Balances!$E$6:$BL$45,0,A16)="")))</f>
        <v/>
      </c>
      <c r="J16">
        <f>IF(C16&gt;0,A16,0)</f>
        <v/>
      </c>
      <c r="K16">
        <f>IF(F16="",NA(),F16)</f>
        <v/>
      </c>
    </row>
    <row r="17">
      <c r="A17" t="n">
        <v>12</v>
      </c>
      <c r="B17" s="24">
        <f>EDATE(Settings!$B$3,A17-1)</f>
        <v/>
      </c>
      <c r="C17" s="25">
        <f>COUNT(INDEX(Balances!$E$6:$BL$45,0,A17))</f>
        <v/>
      </c>
      <c r="D17" s="19">
        <f>IF(C17=0,"",SUMIF(Balances!$C$6:$C$45,"Asset",INDEX(Balances!$E$6:$BL$45,0,A17)))</f>
        <v/>
      </c>
      <c r="E17" s="19">
        <f>IF(C17=0,"",SUMIF(Balances!$C$6:$C$45,"Debt",INDEX(Balances!$E$6:$BL$45,0,A17)))</f>
        <v/>
      </c>
      <c r="F17" s="26">
        <f>IF(C17=0,"",D17-E17)</f>
        <v/>
      </c>
      <c r="G17" s="20">
        <f>IF(OR(F17="",F16=""),"",F17-F16)</f>
        <v/>
      </c>
      <c r="H17" s="19">
        <f>IF(C17=0,"",F17-SUMIFS(INDEX(Balances!$E$6:$BL$45,0,A17),Balances!$C$6:$C$45,"Asset",Balances!$D$6:$D$45,"Yes")+SUMIFS(INDEX(Balances!$E$6:$BL$45,0,A17),Balances!$C$6:$C$45,"Debt",Balances!$D$6:$D$45,"Yes"))</f>
        <v/>
      </c>
      <c r="I17" s="25">
        <f>IF(C17=0,"",SUMPRODUCT((Balances!$A$6:$A$45&lt;&gt;"")*(INDEX(Balances!$E$6:$BL$45,0,A17-1)&lt;&gt;"")*(INDEX(Balances!$E$6:$BL$45,0,A17)="")))</f>
        <v/>
      </c>
      <c r="J17">
        <f>IF(C17&gt;0,A17,0)</f>
        <v/>
      </c>
      <c r="K17">
        <f>IF(F17="",NA(),F17)</f>
        <v/>
      </c>
    </row>
    <row r="18">
      <c r="A18" t="n">
        <v>13</v>
      </c>
      <c r="B18" s="24">
        <f>EDATE(Settings!$B$3,A18-1)</f>
        <v/>
      </c>
      <c r="C18" s="25">
        <f>COUNT(INDEX(Balances!$E$6:$BL$45,0,A18))</f>
        <v/>
      </c>
      <c r="D18" s="19">
        <f>IF(C18=0,"",SUMIF(Balances!$C$6:$C$45,"Asset",INDEX(Balances!$E$6:$BL$45,0,A18)))</f>
        <v/>
      </c>
      <c r="E18" s="19">
        <f>IF(C18=0,"",SUMIF(Balances!$C$6:$C$45,"Debt",INDEX(Balances!$E$6:$BL$45,0,A18)))</f>
        <v/>
      </c>
      <c r="F18" s="26">
        <f>IF(C18=0,"",D18-E18)</f>
        <v/>
      </c>
      <c r="G18" s="20">
        <f>IF(OR(F18="",F17=""),"",F18-F17)</f>
        <v/>
      </c>
      <c r="H18" s="19">
        <f>IF(C18=0,"",F18-SUMIFS(INDEX(Balances!$E$6:$BL$45,0,A18),Balances!$C$6:$C$45,"Asset",Balances!$D$6:$D$45,"Yes")+SUMIFS(INDEX(Balances!$E$6:$BL$45,0,A18),Balances!$C$6:$C$45,"Debt",Balances!$D$6:$D$45,"Yes"))</f>
        <v/>
      </c>
      <c r="I18" s="25">
        <f>IF(C18=0,"",SUMPRODUCT((Balances!$A$6:$A$45&lt;&gt;"")*(INDEX(Balances!$E$6:$BL$45,0,A18-1)&lt;&gt;"")*(INDEX(Balances!$E$6:$BL$45,0,A18)="")))</f>
        <v/>
      </c>
      <c r="J18">
        <f>IF(C18&gt;0,A18,0)</f>
        <v/>
      </c>
      <c r="K18">
        <f>IF(F18="",NA(),F18)</f>
        <v/>
      </c>
    </row>
    <row r="19">
      <c r="A19" t="n">
        <v>14</v>
      </c>
      <c r="B19" s="24">
        <f>EDATE(Settings!$B$3,A19-1)</f>
        <v/>
      </c>
      <c r="C19" s="25">
        <f>COUNT(INDEX(Balances!$E$6:$BL$45,0,A19))</f>
        <v/>
      </c>
      <c r="D19" s="19">
        <f>IF(C19=0,"",SUMIF(Balances!$C$6:$C$45,"Asset",INDEX(Balances!$E$6:$BL$45,0,A19)))</f>
        <v/>
      </c>
      <c r="E19" s="19">
        <f>IF(C19=0,"",SUMIF(Balances!$C$6:$C$45,"Debt",INDEX(Balances!$E$6:$BL$45,0,A19)))</f>
        <v/>
      </c>
      <c r="F19" s="26">
        <f>IF(C19=0,"",D19-E19)</f>
        <v/>
      </c>
      <c r="G19" s="20">
        <f>IF(OR(F19="",F18=""),"",F19-F18)</f>
        <v/>
      </c>
      <c r="H19" s="19">
        <f>IF(C19=0,"",F19-SUMIFS(INDEX(Balances!$E$6:$BL$45,0,A19),Balances!$C$6:$C$45,"Asset",Balances!$D$6:$D$45,"Yes")+SUMIFS(INDEX(Balances!$E$6:$BL$45,0,A19),Balances!$C$6:$C$45,"Debt",Balances!$D$6:$D$45,"Yes"))</f>
        <v/>
      </c>
      <c r="I19" s="25">
        <f>IF(C19=0,"",SUMPRODUCT((Balances!$A$6:$A$45&lt;&gt;"")*(INDEX(Balances!$E$6:$BL$45,0,A19-1)&lt;&gt;"")*(INDEX(Balances!$E$6:$BL$45,0,A19)="")))</f>
        <v/>
      </c>
      <c r="J19">
        <f>IF(C19&gt;0,A19,0)</f>
        <v/>
      </c>
      <c r="K19">
        <f>IF(F19="",NA(),F19)</f>
        <v/>
      </c>
    </row>
    <row r="20">
      <c r="A20" t="n">
        <v>15</v>
      </c>
      <c r="B20" s="24">
        <f>EDATE(Settings!$B$3,A20-1)</f>
        <v/>
      </c>
      <c r="C20" s="25">
        <f>COUNT(INDEX(Balances!$E$6:$BL$45,0,A20))</f>
        <v/>
      </c>
      <c r="D20" s="19">
        <f>IF(C20=0,"",SUMIF(Balances!$C$6:$C$45,"Asset",INDEX(Balances!$E$6:$BL$45,0,A20)))</f>
        <v/>
      </c>
      <c r="E20" s="19">
        <f>IF(C20=0,"",SUMIF(Balances!$C$6:$C$45,"Debt",INDEX(Balances!$E$6:$BL$45,0,A20)))</f>
        <v/>
      </c>
      <c r="F20" s="26">
        <f>IF(C20=0,"",D20-E20)</f>
        <v/>
      </c>
      <c r="G20" s="20">
        <f>IF(OR(F20="",F19=""),"",F20-F19)</f>
        <v/>
      </c>
      <c r="H20" s="19">
        <f>IF(C20=0,"",F20-SUMIFS(INDEX(Balances!$E$6:$BL$45,0,A20),Balances!$C$6:$C$45,"Asset",Balances!$D$6:$D$45,"Yes")+SUMIFS(INDEX(Balances!$E$6:$BL$45,0,A20),Balances!$C$6:$C$45,"Debt",Balances!$D$6:$D$45,"Yes"))</f>
        <v/>
      </c>
      <c r="I20" s="25">
        <f>IF(C20=0,"",SUMPRODUCT((Balances!$A$6:$A$45&lt;&gt;"")*(INDEX(Balances!$E$6:$BL$45,0,A20-1)&lt;&gt;"")*(INDEX(Balances!$E$6:$BL$45,0,A20)="")))</f>
        <v/>
      </c>
      <c r="J20">
        <f>IF(C20&gt;0,A20,0)</f>
        <v/>
      </c>
      <c r="K20">
        <f>IF(F20="",NA(),F20)</f>
        <v/>
      </c>
    </row>
    <row r="21">
      <c r="A21" t="n">
        <v>16</v>
      </c>
      <c r="B21" s="24">
        <f>EDATE(Settings!$B$3,A21-1)</f>
        <v/>
      </c>
      <c r="C21" s="25">
        <f>COUNT(INDEX(Balances!$E$6:$BL$45,0,A21))</f>
        <v/>
      </c>
      <c r="D21" s="19">
        <f>IF(C21=0,"",SUMIF(Balances!$C$6:$C$45,"Asset",INDEX(Balances!$E$6:$BL$45,0,A21)))</f>
        <v/>
      </c>
      <c r="E21" s="19">
        <f>IF(C21=0,"",SUMIF(Balances!$C$6:$C$45,"Debt",INDEX(Balances!$E$6:$BL$45,0,A21)))</f>
        <v/>
      </c>
      <c r="F21" s="26">
        <f>IF(C21=0,"",D21-E21)</f>
        <v/>
      </c>
      <c r="G21" s="20">
        <f>IF(OR(F21="",F20=""),"",F21-F20)</f>
        <v/>
      </c>
      <c r="H21" s="19">
        <f>IF(C21=0,"",F21-SUMIFS(INDEX(Balances!$E$6:$BL$45,0,A21),Balances!$C$6:$C$45,"Asset",Balances!$D$6:$D$45,"Yes")+SUMIFS(INDEX(Balances!$E$6:$BL$45,0,A21),Balances!$C$6:$C$45,"Debt",Balances!$D$6:$D$45,"Yes"))</f>
        <v/>
      </c>
      <c r="I21" s="25">
        <f>IF(C21=0,"",SUMPRODUCT((Balances!$A$6:$A$45&lt;&gt;"")*(INDEX(Balances!$E$6:$BL$45,0,A21-1)&lt;&gt;"")*(INDEX(Balances!$E$6:$BL$45,0,A21)="")))</f>
        <v/>
      </c>
      <c r="J21">
        <f>IF(C21&gt;0,A21,0)</f>
        <v/>
      </c>
      <c r="K21">
        <f>IF(F21="",NA(),F21)</f>
        <v/>
      </c>
    </row>
    <row r="22">
      <c r="A22" t="n">
        <v>17</v>
      </c>
      <c r="B22" s="24">
        <f>EDATE(Settings!$B$3,A22-1)</f>
        <v/>
      </c>
      <c r="C22" s="25">
        <f>COUNT(INDEX(Balances!$E$6:$BL$45,0,A22))</f>
        <v/>
      </c>
      <c r="D22" s="19">
        <f>IF(C22=0,"",SUMIF(Balances!$C$6:$C$45,"Asset",INDEX(Balances!$E$6:$BL$45,0,A22)))</f>
        <v/>
      </c>
      <c r="E22" s="19">
        <f>IF(C22=0,"",SUMIF(Balances!$C$6:$C$45,"Debt",INDEX(Balances!$E$6:$BL$45,0,A22)))</f>
        <v/>
      </c>
      <c r="F22" s="26">
        <f>IF(C22=0,"",D22-E22)</f>
        <v/>
      </c>
      <c r="G22" s="20">
        <f>IF(OR(F22="",F21=""),"",F22-F21)</f>
        <v/>
      </c>
      <c r="H22" s="19">
        <f>IF(C22=0,"",F22-SUMIFS(INDEX(Balances!$E$6:$BL$45,0,A22),Balances!$C$6:$C$45,"Asset",Balances!$D$6:$D$45,"Yes")+SUMIFS(INDEX(Balances!$E$6:$BL$45,0,A22),Balances!$C$6:$C$45,"Debt",Balances!$D$6:$D$45,"Yes"))</f>
        <v/>
      </c>
      <c r="I22" s="25">
        <f>IF(C22=0,"",SUMPRODUCT((Balances!$A$6:$A$45&lt;&gt;"")*(INDEX(Balances!$E$6:$BL$45,0,A22-1)&lt;&gt;"")*(INDEX(Balances!$E$6:$BL$45,0,A22)="")))</f>
        <v/>
      </c>
      <c r="J22">
        <f>IF(C22&gt;0,A22,0)</f>
        <v/>
      </c>
      <c r="K22">
        <f>IF(F22="",NA(),F22)</f>
        <v/>
      </c>
    </row>
    <row r="23">
      <c r="A23" t="n">
        <v>18</v>
      </c>
      <c r="B23" s="24">
        <f>EDATE(Settings!$B$3,A23-1)</f>
        <v/>
      </c>
      <c r="C23" s="25">
        <f>COUNT(INDEX(Balances!$E$6:$BL$45,0,A23))</f>
        <v/>
      </c>
      <c r="D23" s="19">
        <f>IF(C23=0,"",SUMIF(Balances!$C$6:$C$45,"Asset",INDEX(Balances!$E$6:$BL$45,0,A23)))</f>
        <v/>
      </c>
      <c r="E23" s="19">
        <f>IF(C23=0,"",SUMIF(Balances!$C$6:$C$45,"Debt",INDEX(Balances!$E$6:$BL$45,0,A23)))</f>
        <v/>
      </c>
      <c r="F23" s="26">
        <f>IF(C23=0,"",D23-E23)</f>
        <v/>
      </c>
      <c r="G23" s="20">
        <f>IF(OR(F23="",F22=""),"",F23-F22)</f>
        <v/>
      </c>
      <c r="H23" s="19">
        <f>IF(C23=0,"",F23-SUMIFS(INDEX(Balances!$E$6:$BL$45,0,A23),Balances!$C$6:$C$45,"Asset",Balances!$D$6:$D$45,"Yes")+SUMIFS(INDEX(Balances!$E$6:$BL$45,0,A23),Balances!$C$6:$C$45,"Debt",Balances!$D$6:$D$45,"Yes"))</f>
        <v/>
      </c>
      <c r="I23" s="25">
        <f>IF(C23=0,"",SUMPRODUCT((Balances!$A$6:$A$45&lt;&gt;"")*(INDEX(Balances!$E$6:$BL$45,0,A23-1)&lt;&gt;"")*(INDEX(Balances!$E$6:$BL$45,0,A23)="")))</f>
        <v/>
      </c>
      <c r="J23">
        <f>IF(C23&gt;0,A23,0)</f>
        <v/>
      </c>
      <c r="K23">
        <f>IF(F23="",NA(),F23)</f>
        <v/>
      </c>
    </row>
    <row r="24">
      <c r="A24" t="n">
        <v>19</v>
      </c>
      <c r="B24" s="24">
        <f>EDATE(Settings!$B$3,A24-1)</f>
        <v/>
      </c>
      <c r="C24" s="25">
        <f>COUNT(INDEX(Balances!$E$6:$BL$45,0,A24))</f>
        <v/>
      </c>
      <c r="D24" s="19">
        <f>IF(C24=0,"",SUMIF(Balances!$C$6:$C$45,"Asset",INDEX(Balances!$E$6:$BL$45,0,A24)))</f>
        <v/>
      </c>
      <c r="E24" s="19">
        <f>IF(C24=0,"",SUMIF(Balances!$C$6:$C$45,"Debt",INDEX(Balances!$E$6:$BL$45,0,A24)))</f>
        <v/>
      </c>
      <c r="F24" s="26">
        <f>IF(C24=0,"",D24-E24)</f>
        <v/>
      </c>
      <c r="G24" s="20">
        <f>IF(OR(F24="",F23=""),"",F24-F23)</f>
        <v/>
      </c>
      <c r="H24" s="19">
        <f>IF(C24=0,"",F24-SUMIFS(INDEX(Balances!$E$6:$BL$45,0,A24),Balances!$C$6:$C$45,"Asset",Balances!$D$6:$D$45,"Yes")+SUMIFS(INDEX(Balances!$E$6:$BL$45,0,A24),Balances!$C$6:$C$45,"Debt",Balances!$D$6:$D$45,"Yes"))</f>
        <v/>
      </c>
      <c r="I24" s="25">
        <f>IF(C24=0,"",SUMPRODUCT((Balances!$A$6:$A$45&lt;&gt;"")*(INDEX(Balances!$E$6:$BL$45,0,A24-1)&lt;&gt;"")*(INDEX(Balances!$E$6:$BL$45,0,A24)="")))</f>
        <v/>
      </c>
      <c r="J24">
        <f>IF(C24&gt;0,A24,0)</f>
        <v/>
      </c>
      <c r="K24">
        <f>IF(F24="",NA(),F24)</f>
        <v/>
      </c>
    </row>
    <row r="25">
      <c r="A25" t="n">
        <v>20</v>
      </c>
      <c r="B25" s="24">
        <f>EDATE(Settings!$B$3,A25-1)</f>
        <v/>
      </c>
      <c r="C25" s="25">
        <f>COUNT(INDEX(Balances!$E$6:$BL$45,0,A25))</f>
        <v/>
      </c>
      <c r="D25" s="19">
        <f>IF(C25=0,"",SUMIF(Balances!$C$6:$C$45,"Asset",INDEX(Balances!$E$6:$BL$45,0,A25)))</f>
        <v/>
      </c>
      <c r="E25" s="19">
        <f>IF(C25=0,"",SUMIF(Balances!$C$6:$C$45,"Debt",INDEX(Balances!$E$6:$BL$45,0,A25)))</f>
        <v/>
      </c>
      <c r="F25" s="26">
        <f>IF(C25=0,"",D25-E25)</f>
        <v/>
      </c>
      <c r="G25" s="20">
        <f>IF(OR(F25="",F24=""),"",F25-F24)</f>
        <v/>
      </c>
      <c r="H25" s="19">
        <f>IF(C25=0,"",F25-SUMIFS(INDEX(Balances!$E$6:$BL$45,0,A25),Balances!$C$6:$C$45,"Asset",Balances!$D$6:$D$45,"Yes")+SUMIFS(INDEX(Balances!$E$6:$BL$45,0,A25),Balances!$C$6:$C$45,"Debt",Balances!$D$6:$D$45,"Yes"))</f>
        <v/>
      </c>
      <c r="I25" s="25">
        <f>IF(C25=0,"",SUMPRODUCT((Balances!$A$6:$A$45&lt;&gt;"")*(INDEX(Balances!$E$6:$BL$45,0,A25-1)&lt;&gt;"")*(INDEX(Balances!$E$6:$BL$45,0,A25)="")))</f>
        <v/>
      </c>
      <c r="J25">
        <f>IF(C25&gt;0,A25,0)</f>
        <v/>
      </c>
      <c r="K25">
        <f>IF(F25="",NA(),F25)</f>
        <v/>
      </c>
    </row>
    <row r="26">
      <c r="A26" t="n">
        <v>21</v>
      </c>
      <c r="B26" s="24">
        <f>EDATE(Settings!$B$3,A26-1)</f>
        <v/>
      </c>
      <c r="C26" s="25">
        <f>COUNT(INDEX(Balances!$E$6:$BL$45,0,A26))</f>
        <v/>
      </c>
      <c r="D26" s="19">
        <f>IF(C26=0,"",SUMIF(Balances!$C$6:$C$45,"Asset",INDEX(Balances!$E$6:$BL$45,0,A26)))</f>
        <v/>
      </c>
      <c r="E26" s="19">
        <f>IF(C26=0,"",SUMIF(Balances!$C$6:$C$45,"Debt",INDEX(Balances!$E$6:$BL$45,0,A26)))</f>
        <v/>
      </c>
      <c r="F26" s="26">
        <f>IF(C26=0,"",D26-E26)</f>
        <v/>
      </c>
      <c r="G26" s="20">
        <f>IF(OR(F26="",F25=""),"",F26-F25)</f>
        <v/>
      </c>
      <c r="H26" s="19">
        <f>IF(C26=0,"",F26-SUMIFS(INDEX(Balances!$E$6:$BL$45,0,A26),Balances!$C$6:$C$45,"Asset",Balances!$D$6:$D$45,"Yes")+SUMIFS(INDEX(Balances!$E$6:$BL$45,0,A26),Balances!$C$6:$C$45,"Debt",Balances!$D$6:$D$45,"Yes"))</f>
        <v/>
      </c>
      <c r="I26" s="25">
        <f>IF(C26=0,"",SUMPRODUCT((Balances!$A$6:$A$45&lt;&gt;"")*(INDEX(Balances!$E$6:$BL$45,0,A26-1)&lt;&gt;"")*(INDEX(Balances!$E$6:$BL$45,0,A26)="")))</f>
        <v/>
      </c>
      <c r="J26">
        <f>IF(C26&gt;0,A26,0)</f>
        <v/>
      </c>
      <c r="K26">
        <f>IF(F26="",NA(),F26)</f>
        <v/>
      </c>
    </row>
    <row r="27">
      <c r="A27" t="n">
        <v>22</v>
      </c>
      <c r="B27" s="24">
        <f>EDATE(Settings!$B$3,A27-1)</f>
        <v/>
      </c>
      <c r="C27" s="25">
        <f>COUNT(INDEX(Balances!$E$6:$BL$45,0,A27))</f>
        <v/>
      </c>
      <c r="D27" s="19">
        <f>IF(C27=0,"",SUMIF(Balances!$C$6:$C$45,"Asset",INDEX(Balances!$E$6:$BL$45,0,A27)))</f>
        <v/>
      </c>
      <c r="E27" s="19">
        <f>IF(C27=0,"",SUMIF(Balances!$C$6:$C$45,"Debt",INDEX(Balances!$E$6:$BL$45,0,A27)))</f>
        <v/>
      </c>
      <c r="F27" s="26">
        <f>IF(C27=0,"",D27-E27)</f>
        <v/>
      </c>
      <c r="G27" s="20">
        <f>IF(OR(F27="",F26=""),"",F27-F26)</f>
        <v/>
      </c>
      <c r="H27" s="19">
        <f>IF(C27=0,"",F27-SUMIFS(INDEX(Balances!$E$6:$BL$45,0,A27),Balances!$C$6:$C$45,"Asset",Balances!$D$6:$D$45,"Yes")+SUMIFS(INDEX(Balances!$E$6:$BL$45,0,A27),Balances!$C$6:$C$45,"Debt",Balances!$D$6:$D$45,"Yes"))</f>
        <v/>
      </c>
      <c r="I27" s="25">
        <f>IF(C27=0,"",SUMPRODUCT((Balances!$A$6:$A$45&lt;&gt;"")*(INDEX(Balances!$E$6:$BL$45,0,A27-1)&lt;&gt;"")*(INDEX(Balances!$E$6:$BL$45,0,A27)="")))</f>
        <v/>
      </c>
      <c r="J27">
        <f>IF(C27&gt;0,A27,0)</f>
        <v/>
      </c>
      <c r="K27">
        <f>IF(F27="",NA(),F27)</f>
        <v/>
      </c>
    </row>
    <row r="28">
      <c r="A28" t="n">
        <v>23</v>
      </c>
      <c r="B28" s="24">
        <f>EDATE(Settings!$B$3,A28-1)</f>
        <v/>
      </c>
      <c r="C28" s="25">
        <f>COUNT(INDEX(Balances!$E$6:$BL$45,0,A28))</f>
        <v/>
      </c>
      <c r="D28" s="19">
        <f>IF(C28=0,"",SUMIF(Balances!$C$6:$C$45,"Asset",INDEX(Balances!$E$6:$BL$45,0,A28)))</f>
        <v/>
      </c>
      <c r="E28" s="19">
        <f>IF(C28=0,"",SUMIF(Balances!$C$6:$C$45,"Debt",INDEX(Balances!$E$6:$BL$45,0,A28)))</f>
        <v/>
      </c>
      <c r="F28" s="26">
        <f>IF(C28=0,"",D28-E28)</f>
        <v/>
      </c>
      <c r="G28" s="20">
        <f>IF(OR(F28="",F27=""),"",F28-F27)</f>
        <v/>
      </c>
      <c r="H28" s="19">
        <f>IF(C28=0,"",F28-SUMIFS(INDEX(Balances!$E$6:$BL$45,0,A28),Balances!$C$6:$C$45,"Asset",Balances!$D$6:$D$45,"Yes")+SUMIFS(INDEX(Balances!$E$6:$BL$45,0,A28),Balances!$C$6:$C$45,"Debt",Balances!$D$6:$D$45,"Yes"))</f>
        <v/>
      </c>
      <c r="I28" s="25">
        <f>IF(C28=0,"",SUMPRODUCT((Balances!$A$6:$A$45&lt;&gt;"")*(INDEX(Balances!$E$6:$BL$45,0,A28-1)&lt;&gt;"")*(INDEX(Balances!$E$6:$BL$45,0,A28)="")))</f>
        <v/>
      </c>
      <c r="J28">
        <f>IF(C28&gt;0,A28,0)</f>
        <v/>
      </c>
      <c r="K28">
        <f>IF(F28="",NA(),F28)</f>
        <v/>
      </c>
    </row>
    <row r="29">
      <c r="A29" t="n">
        <v>24</v>
      </c>
      <c r="B29" s="24">
        <f>EDATE(Settings!$B$3,A29-1)</f>
        <v/>
      </c>
      <c r="C29" s="25">
        <f>COUNT(INDEX(Balances!$E$6:$BL$45,0,A29))</f>
        <v/>
      </c>
      <c r="D29" s="19">
        <f>IF(C29=0,"",SUMIF(Balances!$C$6:$C$45,"Asset",INDEX(Balances!$E$6:$BL$45,0,A29)))</f>
        <v/>
      </c>
      <c r="E29" s="19">
        <f>IF(C29=0,"",SUMIF(Balances!$C$6:$C$45,"Debt",INDEX(Balances!$E$6:$BL$45,0,A29)))</f>
        <v/>
      </c>
      <c r="F29" s="26">
        <f>IF(C29=0,"",D29-E29)</f>
        <v/>
      </c>
      <c r="G29" s="20">
        <f>IF(OR(F29="",F28=""),"",F29-F28)</f>
        <v/>
      </c>
      <c r="H29" s="19">
        <f>IF(C29=0,"",F29-SUMIFS(INDEX(Balances!$E$6:$BL$45,0,A29),Balances!$C$6:$C$45,"Asset",Balances!$D$6:$D$45,"Yes")+SUMIFS(INDEX(Balances!$E$6:$BL$45,0,A29),Balances!$C$6:$C$45,"Debt",Balances!$D$6:$D$45,"Yes"))</f>
        <v/>
      </c>
      <c r="I29" s="25">
        <f>IF(C29=0,"",SUMPRODUCT((Balances!$A$6:$A$45&lt;&gt;"")*(INDEX(Balances!$E$6:$BL$45,0,A29-1)&lt;&gt;"")*(INDEX(Balances!$E$6:$BL$45,0,A29)="")))</f>
        <v/>
      </c>
      <c r="J29">
        <f>IF(C29&gt;0,A29,0)</f>
        <v/>
      </c>
      <c r="K29">
        <f>IF(F29="",NA(),F29)</f>
        <v/>
      </c>
    </row>
    <row r="30">
      <c r="A30" t="n">
        <v>25</v>
      </c>
      <c r="B30" s="24">
        <f>EDATE(Settings!$B$3,A30-1)</f>
        <v/>
      </c>
      <c r="C30" s="25">
        <f>COUNT(INDEX(Balances!$E$6:$BL$45,0,A30))</f>
        <v/>
      </c>
      <c r="D30" s="19">
        <f>IF(C30=0,"",SUMIF(Balances!$C$6:$C$45,"Asset",INDEX(Balances!$E$6:$BL$45,0,A30)))</f>
        <v/>
      </c>
      <c r="E30" s="19">
        <f>IF(C30=0,"",SUMIF(Balances!$C$6:$C$45,"Debt",INDEX(Balances!$E$6:$BL$45,0,A30)))</f>
        <v/>
      </c>
      <c r="F30" s="26">
        <f>IF(C30=0,"",D30-E30)</f>
        <v/>
      </c>
      <c r="G30" s="20">
        <f>IF(OR(F30="",F29=""),"",F30-F29)</f>
        <v/>
      </c>
      <c r="H30" s="19">
        <f>IF(C30=0,"",F30-SUMIFS(INDEX(Balances!$E$6:$BL$45,0,A30),Balances!$C$6:$C$45,"Asset",Balances!$D$6:$D$45,"Yes")+SUMIFS(INDEX(Balances!$E$6:$BL$45,0,A30),Balances!$C$6:$C$45,"Debt",Balances!$D$6:$D$45,"Yes"))</f>
        <v/>
      </c>
      <c r="I30" s="25">
        <f>IF(C30=0,"",SUMPRODUCT((Balances!$A$6:$A$45&lt;&gt;"")*(INDEX(Balances!$E$6:$BL$45,0,A30-1)&lt;&gt;"")*(INDEX(Balances!$E$6:$BL$45,0,A30)="")))</f>
        <v/>
      </c>
      <c r="J30">
        <f>IF(C30&gt;0,A30,0)</f>
        <v/>
      </c>
      <c r="K30">
        <f>IF(F30="",NA(),F30)</f>
        <v/>
      </c>
    </row>
    <row r="31">
      <c r="A31" t="n">
        <v>26</v>
      </c>
      <c r="B31" s="24">
        <f>EDATE(Settings!$B$3,A31-1)</f>
        <v/>
      </c>
      <c r="C31" s="25">
        <f>COUNT(INDEX(Balances!$E$6:$BL$45,0,A31))</f>
        <v/>
      </c>
      <c r="D31" s="19">
        <f>IF(C31=0,"",SUMIF(Balances!$C$6:$C$45,"Asset",INDEX(Balances!$E$6:$BL$45,0,A31)))</f>
        <v/>
      </c>
      <c r="E31" s="19">
        <f>IF(C31=0,"",SUMIF(Balances!$C$6:$C$45,"Debt",INDEX(Balances!$E$6:$BL$45,0,A31)))</f>
        <v/>
      </c>
      <c r="F31" s="26">
        <f>IF(C31=0,"",D31-E31)</f>
        <v/>
      </c>
      <c r="G31" s="20">
        <f>IF(OR(F31="",F30=""),"",F31-F30)</f>
        <v/>
      </c>
      <c r="H31" s="19">
        <f>IF(C31=0,"",F31-SUMIFS(INDEX(Balances!$E$6:$BL$45,0,A31),Balances!$C$6:$C$45,"Asset",Balances!$D$6:$D$45,"Yes")+SUMIFS(INDEX(Balances!$E$6:$BL$45,0,A31),Balances!$C$6:$C$45,"Debt",Balances!$D$6:$D$45,"Yes"))</f>
        <v/>
      </c>
      <c r="I31" s="25">
        <f>IF(C31=0,"",SUMPRODUCT((Balances!$A$6:$A$45&lt;&gt;"")*(INDEX(Balances!$E$6:$BL$45,0,A31-1)&lt;&gt;"")*(INDEX(Balances!$E$6:$BL$45,0,A31)="")))</f>
        <v/>
      </c>
      <c r="J31">
        <f>IF(C31&gt;0,A31,0)</f>
        <v/>
      </c>
      <c r="K31">
        <f>IF(F31="",NA(),F31)</f>
        <v/>
      </c>
    </row>
    <row r="32">
      <c r="A32" t="n">
        <v>27</v>
      </c>
      <c r="B32" s="24">
        <f>EDATE(Settings!$B$3,A32-1)</f>
        <v/>
      </c>
      <c r="C32" s="25">
        <f>COUNT(INDEX(Balances!$E$6:$BL$45,0,A32))</f>
        <v/>
      </c>
      <c r="D32" s="19">
        <f>IF(C32=0,"",SUMIF(Balances!$C$6:$C$45,"Asset",INDEX(Balances!$E$6:$BL$45,0,A32)))</f>
        <v/>
      </c>
      <c r="E32" s="19">
        <f>IF(C32=0,"",SUMIF(Balances!$C$6:$C$45,"Debt",INDEX(Balances!$E$6:$BL$45,0,A32)))</f>
        <v/>
      </c>
      <c r="F32" s="26">
        <f>IF(C32=0,"",D32-E32)</f>
        <v/>
      </c>
      <c r="G32" s="20">
        <f>IF(OR(F32="",F31=""),"",F32-F31)</f>
        <v/>
      </c>
      <c r="H32" s="19">
        <f>IF(C32=0,"",F32-SUMIFS(INDEX(Balances!$E$6:$BL$45,0,A32),Balances!$C$6:$C$45,"Asset",Balances!$D$6:$D$45,"Yes")+SUMIFS(INDEX(Balances!$E$6:$BL$45,0,A32),Balances!$C$6:$C$45,"Debt",Balances!$D$6:$D$45,"Yes"))</f>
        <v/>
      </c>
      <c r="I32" s="25">
        <f>IF(C32=0,"",SUMPRODUCT((Balances!$A$6:$A$45&lt;&gt;"")*(INDEX(Balances!$E$6:$BL$45,0,A32-1)&lt;&gt;"")*(INDEX(Balances!$E$6:$BL$45,0,A32)="")))</f>
        <v/>
      </c>
      <c r="J32">
        <f>IF(C32&gt;0,A32,0)</f>
        <v/>
      </c>
      <c r="K32">
        <f>IF(F32="",NA(),F32)</f>
        <v/>
      </c>
    </row>
    <row r="33">
      <c r="A33" t="n">
        <v>28</v>
      </c>
      <c r="B33" s="24">
        <f>EDATE(Settings!$B$3,A33-1)</f>
        <v/>
      </c>
      <c r="C33" s="25">
        <f>COUNT(INDEX(Balances!$E$6:$BL$45,0,A33))</f>
        <v/>
      </c>
      <c r="D33" s="19">
        <f>IF(C33=0,"",SUMIF(Balances!$C$6:$C$45,"Asset",INDEX(Balances!$E$6:$BL$45,0,A33)))</f>
        <v/>
      </c>
      <c r="E33" s="19">
        <f>IF(C33=0,"",SUMIF(Balances!$C$6:$C$45,"Debt",INDEX(Balances!$E$6:$BL$45,0,A33)))</f>
        <v/>
      </c>
      <c r="F33" s="26">
        <f>IF(C33=0,"",D33-E33)</f>
        <v/>
      </c>
      <c r="G33" s="20">
        <f>IF(OR(F33="",F32=""),"",F33-F32)</f>
        <v/>
      </c>
      <c r="H33" s="19">
        <f>IF(C33=0,"",F33-SUMIFS(INDEX(Balances!$E$6:$BL$45,0,A33),Balances!$C$6:$C$45,"Asset",Balances!$D$6:$D$45,"Yes")+SUMIFS(INDEX(Balances!$E$6:$BL$45,0,A33),Balances!$C$6:$C$45,"Debt",Balances!$D$6:$D$45,"Yes"))</f>
        <v/>
      </c>
      <c r="I33" s="25">
        <f>IF(C33=0,"",SUMPRODUCT((Balances!$A$6:$A$45&lt;&gt;"")*(INDEX(Balances!$E$6:$BL$45,0,A33-1)&lt;&gt;"")*(INDEX(Balances!$E$6:$BL$45,0,A33)="")))</f>
        <v/>
      </c>
      <c r="J33">
        <f>IF(C33&gt;0,A33,0)</f>
        <v/>
      </c>
      <c r="K33">
        <f>IF(F33="",NA(),F33)</f>
        <v/>
      </c>
    </row>
    <row r="34">
      <c r="A34" t="n">
        <v>29</v>
      </c>
      <c r="B34" s="24">
        <f>EDATE(Settings!$B$3,A34-1)</f>
        <v/>
      </c>
      <c r="C34" s="25">
        <f>COUNT(INDEX(Balances!$E$6:$BL$45,0,A34))</f>
        <v/>
      </c>
      <c r="D34" s="19">
        <f>IF(C34=0,"",SUMIF(Balances!$C$6:$C$45,"Asset",INDEX(Balances!$E$6:$BL$45,0,A34)))</f>
        <v/>
      </c>
      <c r="E34" s="19">
        <f>IF(C34=0,"",SUMIF(Balances!$C$6:$C$45,"Debt",INDEX(Balances!$E$6:$BL$45,0,A34)))</f>
        <v/>
      </c>
      <c r="F34" s="26">
        <f>IF(C34=0,"",D34-E34)</f>
        <v/>
      </c>
      <c r="G34" s="20">
        <f>IF(OR(F34="",F33=""),"",F34-F33)</f>
        <v/>
      </c>
      <c r="H34" s="19">
        <f>IF(C34=0,"",F34-SUMIFS(INDEX(Balances!$E$6:$BL$45,0,A34),Balances!$C$6:$C$45,"Asset",Balances!$D$6:$D$45,"Yes")+SUMIFS(INDEX(Balances!$E$6:$BL$45,0,A34),Balances!$C$6:$C$45,"Debt",Balances!$D$6:$D$45,"Yes"))</f>
        <v/>
      </c>
      <c r="I34" s="25">
        <f>IF(C34=0,"",SUMPRODUCT((Balances!$A$6:$A$45&lt;&gt;"")*(INDEX(Balances!$E$6:$BL$45,0,A34-1)&lt;&gt;"")*(INDEX(Balances!$E$6:$BL$45,0,A34)="")))</f>
        <v/>
      </c>
      <c r="J34">
        <f>IF(C34&gt;0,A34,0)</f>
        <v/>
      </c>
      <c r="K34">
        <f>IF(F34="",NA(),F34)</f>
        <v/>
      </c>
    </row>
    <row r="35">
      <c r="A35" t="n">
        <v>30</v>
      </c>
      <c r="B35" s="24">
        <f>EDATE(Settings!$B$3,A35-1)</f>
        <v/>
      </c>
      <c r="C35" s="25">
        <f>COUNT(INDEX(Balances!$E$6:$BL$45,0,A35))</f>
        <v/>
      </c>
      <c r="D35" s="19">
        <f>IF(C35=0,"",SUMIF(Balances!$C$6:$C$45,"Asset",INDEX(Balances!$E$6:$BL$45,0,A35)))</f>
        <v/>
      </c>
      <c r="E35" s="19">
        <f>IF(C35=0,"",SUMIF(Balances!$C$6:$C$45,"Debt",INDEX(Balances!$E$6:$BL$45,0,A35)))</f>
        <v/>
      </c>
      <c r="F35" s="26">
        <f>IF(C35=0,"",D35-E35)</f>
        <v/>
      </c>
      <c r="G35" s="20">
        <f>IF(OR(F35="",F34=""),"",F35-F34)</f>
        <v/>
      </c>
      <c r="H35" s="19">
        <f>IF(C35=0,"",F35-SUMIFS(INDEX(Balances!$E$6:$BL$45,0,A35),Balances!$C$6:$C$45,"Asset",Balances!$D$6:$D$45,"Yes")+SUMIFS(INDEX(Balances!$E$6:$BL$45,0,A35),Balances!$C$6:$C$45,"Debt",Balances!$D$6:$D$45,"Yes"))</f>
        <v/>
      </c>
      <c r="I35" s="25">
        <f>IF(C35=0,"",SUMPRODUCT((Balances!$A$6:$A$45&lt;&gt;"")*(INDEX(Balances!$E$6:$BL$45,0,A35-1)&lt;&gt;"")*(INDEX(Balances!$E$6:$BL$45,0,A35)="")))</f>
        <v/>
      </c>
      <c r="J35">
        <f>IF(C35&gt;0,A35,0)</f>
        <v/>
      </c>
      <c r="K35">
        <f>IF(F35="",NA(),F35)</f>
        <v/>
      </c>
    </row>
    <row r="36">
      <c r="A36" t="n">
        <v>31</v>
      </c>
      <c r="B36" s="24">
        <f>EDATE(Settings!$B$3,A36-1)</f>
        <v/>
      </c>
      <c r="C36" s="25">
        <f>COUNT(INDEX(Balances!$E$6:$BL$45,0,A36))</f>
        <v/>
      </c>
      <c r="D36" s="19">
        <f>IF(C36=0,"",SUMIF(Balances!$C$6:$C$45,"Asset",INDEX(Balances!$E$6:$BL$45,0,A36)))</f>
        <v/>
      </c>
      <c r="E36" s="19">
        <f>IF(C36=0,"",SUMIF(Balances!$C$6:$C$45,"Debt",INDEX(Balances!$E$6:$BL$45,0,A36)))</f>
        <v/>
      </c>
      <c r="F36" s="26">
        <f>IF(C36=0,"",D36-E36)</f>
        <v/>
      </c>
      <c r="G36" s="20">
        <f>IF(OR(F36="",F35=""),"",F36-F35)</f>
        <v/>
      </c>
      <c r="H36" s="19">
        <f>IF(C36=0,"",F36-SUMIFS(INDEX(Balances!$E$6:$BL$45,0,A36),Balances!$C$6:$C$45,"Asset",Balances!$D$6:$D$45,"Yes")+SUMIFS(INDEX(Balances!$E$6:$BL$45,0,A36),Balances!$C$6:$C$45,"Debt",Balances!$D$6:$D$45,"Yes"))</f>
        <v/>
      </c>
      <c r="I36" s="25">
        <f>IF(C36=0,"",SUMPRODUCT((Balances!$A$6:$A$45&lt;&gt;"")*(INDEX(Balances!$E$6:$BL$45,0,A36-1)&lt;&gt;"")*(INDEX(Balances!$E$6:$BL$45,0,A36)="")))</f>
        <v/>
      </c>
      <c r="J36">
        <f>IF(C36&gt;0,A36,0)</f>
        <v/>
      </c>
      <c r="K36">
        <f>IF(F36="",NA(),F36)</f>
        <v/>
      </c>
    </row>
    <row r="37">
      <c r="A37" t="n">
        <v>32</v>
      </c>
      <c r="B37" s="24">
        <f>EDATE(Settings!$B$3,A37-1)</f>
        <v/>
      </c>
      <c r="C37" s="25">
        <f>COUNT(INDEX(Balances!$E$6:$BL$45,0,A37))</f>
        <v/>
      </c>
      <c r="D37" s="19">
        <f>IF(C37=0,"",SUMIF(Balances!$C$6:$C$45,"Asset",INDEX(Balances!$E$6:$BL$45,0,A37)))</f>
        <v/>
      </c>
      <c r="E37" s="19">
        <f>IF(C37=0,"",SUMIF(Balances!$C$6:$C$45,"Debt",INDEX(Balances!$E$6:$BL$45,0,A37)))</f>
        <v/>
      </c>
      <c r="F37" s="26">
        <f>IF(C37=0,"",D37-E37)</f>
        <v/>
      </c>
      <c r="G37" s="20">
        <f>IF(OR(F37="",F36=""),"",F37-F36)</f>
        <v/>
      </c>
      <c r="H37" s="19">
        <f>IF(C37=0,"",F37-SUMIFS(INDEX(Balances!$E$6:$BL$45,0,A37),Balances!$C$6:$C$45,"Asset",Balances!$D$6:$D$45,"Yes")+SUMIFS(INDEX(Balances!$E$6:$BL$45,0,A37),Balances!$C$6:$C$45,"Debt",Balances!$D$6:$D$45,"Yes"))</f>
        <v/>
      </c>
      <c r="I37" s="25">
        <f>IF(C37=0,"",SUMPRODUCT((Balances!$A$6:$A$45&lt;&gt;"")*(INDEX(Balances!$E$6:$BL$45,0,A37-1)&lt;&gt;"")*(INDEX(Balances!$E$6:$BL$45,0,A37)="")))</f>
        <v/>
      </c>
      <c r="J37">
        <f>IF(C37&gt;0,A37,0)</f>
        <v/>
      </c>
      <c r="K37">
        <f>IF(F37="",NA(),F37)</f>
        <v/>
      </c>
    </row>
    <row r="38">
      <c r="A38" t="n">
        <v>33</v>
      </c>
      <c r="B38" s="24">
        <f>EDATE(Settings!$B$3,A38-1)</f>
        <v/>
      </c>
      <c r="C38" s="25">
        <f>COUNT(INDEX(Balances!$E$6:$BL$45,0,A38))</f>
        <v/>
      </c>
      <c r="D38" s="19">
        <f>IF(C38=0,"",SUMIF(Balances!$C$6:$C$45,"Asset",INDEX(Balances!$E$6:$BL$45,0,A38)))</f>
        <v/>
      </c>
      <c r="E38" s="19">
        <f>IF(C38=0,"",SUMIF(Balances!$C$6:$C$45,"Debt",INDEX(Balances!$E$6:$BL$45,0,A38)))</f>
        <v/>
      </c>
      <c r="F38" s="26">
        <f>IF(C38=0,"",D38-E38)</f>
        <v/>
      </c>
      <c r="G38" s="20">
        <f>IF(OR(F38="",F37=""),"",F38-F37)</f>
        <v/>
      </c>
      <c r="H38" s="19">
        <f>IF(C38=0,"",F38-SUMIFS(INDEX(Balances!$E$6:$BL$45,0,A38),Balances!$C$6:$C$45,"Asset",Balances!$D$6:$D$45,"Yes")+SUMIFS(INDEX(Balances!$E$6:$BL$45,0,A38),Balances!$C$6:$C$45,"Debt",Balances!$D$6:$D$45,"Yes"))</f>
        <v/>
      </c>
      <c r="I38" s="25">
        <f>IF(C38=0,"",SUMPRODUCT((Balances!$A$6:$A$45&lt;&gt;"")*(INDEX(Balances!$E$6:$BL$45,0,A38-1)&lt;&gt;"")*(INDEX(Balances!$E$6:$BL$45,0,A38)="")))</f>
        <v/>
      </c>
      <c r="J38">
        <f>IF(C38&gt;0,A38,0)</f>
        <v/>
      </c>
      <c r="K38">
        <f>IF(F38="",NA(),F38)</f>
        <v/>
      </c>
    </row>
    <row r="39">
      <c r="A39" t="n">
        <v>34</v>
      </c>
      <c r="B39" s="24">
        <f>EDATE(Settings!$B$3,A39-1)</f>
        <v/>
      </c>
      <c r="C39" s="25">
        <f>COUNT(INDEX(Balances!$E$6:$BL$45,0,A39))</f>
        <v/>
      </c>
      <c r="D39" s="19">
        <f>IF(C39=0,"",SUMIF(Balances!$C$6:$C$45,"Asset",INDEX(Balances!$E$6:$BL$45,0,A39)))</f>
        <v/>
      </c>
      <c r="E39" s="19">
        <f>IF(C39=0,"",SUMIF(Balances!$C$6:$C$45,"Debt",INDEX(Balances!$E$6:$BL$45,0,A39)))</f>
        <v/>
      </c>
      <c r="F39" s="26">
        <f>IF(C39=0,"",D39-E39)</f>
        <v/>
      </c>
      <c r="G39" s="20">
        <f>IF(OR(F39="",F38=""),"",F39-F38)</f>
        <v/>
      </c>
      <c r="H39" s="19">
        <f>IF(C39=0,"",F39-SUMIFS(INDEX(Balances!$E$6:$BL$45,0,A39),Balances!$C$6:$C$45,"Asset",Balances!$D$6:$D$45,"Yes")+SUMIFS(INDEX(Balances!$E$6:$BL$45,0,A39),Balances!$C$6:$C$45,"Debt",Balances!$D$6:$D$45,"Yes"))</f>
        <v/>
      </c>
      <c r="I39" s="25">
        <f>IF(C39=0,"",SUMPRODUCT((Balances!$A$6:$A$45&lt;&gt;"")*(INDEX(Balances!$E$6:$BL$45,0,A39-1)&lt;&gt;"")*(INDEX(Balances!$E$6:$BL$45,0,A39)="")))</f>
        <v/>
      </c>
      <c r="J39">
        <f>IF(C39&gt;0,A39,0)</f>
        <v/>
      </c>
      <c r="K39">
        <f>IF(F39="",NA(),F39)</f>
        <v/>
      </c>
    </row>
    <row r="40">
      <c r="A40" t="n">
        <v>35</v>
      </c>
      <c r="B40" s="24">
        <f>EDATE(Settings!$B$3,A40-1)</f>
        <v/>
      </c>
      <c r="C40" s="25">
        <f>COUNT(INDEX(Balances!$E$6:$BL$45,0,A40))</f>
        <v/>
      </c>
      <c r="D40" s="19">
        <f>IF(C40=0,"",SUMIF(Balances!$C$6:$C$45,"Asset",INDEX(Balances!$E$6:$BL$45,0,A40)))</f>
        <v/>
      </c>
      <c r="E40" s="19">
        <f>IF(C40=0,"",SUMIF(Balances!$C$6:$C$45,"Debt",INDEX(Balances!$E$6:$BL$45,0,A40)))</f>
        <v/>
      </c>
      <c r="F40" s="26">
        <f>IF(C40=0,"",D40-E40)</f>
        <v/>
      </c>
      <c r="G40" s="20">
        <f>IF(OR(F40="",F39=""),"",F40-F39)</f>
        <v/>
      </c>
      <c r="H40" s="19">
        <f>IF(C40=0,"",F40-SUMIFS(INDEX(Balances!$E$6:$BL$45,0,A40),Balances!$C$6:$C$45,"Asset",Balances!$D$6:$D$45,"Yes")+SUMIFS(INDEX(Balances!$E$6:$BL$45,0,A40),Balances!$C$6:$C$45,"Debt",Balances!$D$6:$D$45,"Yes"))</f>
        <v/>
      </c>
      <c r="I40" s="25">
        <f>IF(C40=0,"",SUMPRODUCT((Balances!$A$6:$A$45&lt;&gt;"")*(INDEX(Balances!$E$6:$BL$45,0,A40-1)&lt;&gt;"")*(INDEX(Balances!$E$6:$BL$45,0,A40)="")))</f>
        <v/>
      </c>
      <c r="J40">
        <f>IF(C40&gt;0,A40,0)</f>
        <v/>
      </c>
      <c r="K40">
        <f>IF(F40="",NA(),F40)</f>
        <v/>
      </c>
    </row>
    <row r="41">
      <c r="A41" t="n">
        <v>36</v>
      </c>
      <c r="B41" s="24">
        <f>EDATE(Settings!$B$3,A41-1)</f>
        <v/>
      </c>
      <c r="C41" s="25">
        <f>COUNT(INDEX(Balances!$E$6:$BL$45,0,A41))</f>
        <v/>
      </c>
      <c r="D41" s="19">
        <f>IF(C41=0,"",SUMIF(Balances!$C$6:$C$45,"Asset",INDEX(Balances!$E$6:$BL$45,0,A41)))</f>
        <v/>
      </c>
      <c r="E41" s="19">
        <f>IF(C41=0,"",SUMIF(Balances!$C$6:$C$45,"Debt",INDEX(Balances!$E$6:$BL$45,0,A41)))</f>
        <v/>
      </c>
      <c r="F41" s="26">
        <f>IF(C41=0,"",D41-E41)</f>
        <v/>
      </c>
      <c r="G41" s="20">
        <f>IF(OR(F41="",F40=""),"",F41-F40)</f>
        <v/>
      </c>
      <c r="H41" s="19">
        <f>IF(C41=0,"",F41-SUMIFS(INDEX(Balances!$E$6:$BL$45,0,A41),Balances!$C$6:$C$45,"Asset",Balances!$D$6:$D$45,"Yes")+SUMIFS(INDEX(Balances!$E$6:$BL$45,0,A41),Balances!$C$6:$C$45,"Debt",Balances!$D$6:$D$45,"Yes"))</f>
        <v/>
      </c>
      <c r="I41" s="25">
        <f>IF(C41=0,"",SUMPRODUCT((Balances!$A$6:$A$45&lt;&gt;"")*(INDEX(Balances!$E$6:$BL$45,0,A41-1)&lt;&gt;"")*(INDEX(Balances!$E$6:$BL$45,0,A41)="")))</f>
        <v/>
      </c>
      <c r="J41">
        <f>IF(C41&gt;0,A41,0)</f>
        <v/>
      </c>
      <c r="K41">
        <f>IF(F41="",NA(),F41)</f>
        <v/>
      </c>
    </row>
    <row r="42">
      <c r="A42" t="n">
        <v>37</v>
      </c>
      <c r="B42" s="24">
        <f>EDATE(Settings!$B$3,A42-1)</f>
        <v/>
      </c>
      <c r="C42" s="25">
        <f>COUNT(INDEX(Balances!$E$6:$BL$45,0,A42))</f>
        <v/>
      </c>
      <c r="D42" s="19">
        <f>IF(C42=0,"",SUMIF(Balances!$C$6:$C$45,"Asset",INDEX(Balances!$E$6:$BL$45,0,A42)))</f>
        <v/>
      </c>
      <c r="E42" s="19">
        <f>IF(C42=0,"",SUMIF(Balances!$C$6:$C$45,"Debt",INDEX(Balances!$E$6:$BL$45,0,A42)))</f>
        <v/>
      </c>
      <c r="F42" s="26">
        <f>IF(C42=0,"",D42-E42)</f>
        <v/>
      </c>
      <c r="G42" s="20">
        <f>IF(OR(F42="",F41=""),"",F42-F41)</f>
        <v/>
      </c>
      <c r="H42" s="19">
        <f>IF(C42=0,"",F42-SUMIFS(INDEX(Balances!$E$6:$BL$45,0,A42),Balances!$C$6:$C$45,"Asset",Balances!$D$6:$D$45,"Yes")+SUMIFS(INDEX(Balances!$E$6:$BL$45,0,A42),Balances!$C$6:$C$45,"Debt",Balances!$D$6:$D$45,"Yes"))</f>
        <v/>
      </c>
      <c r="I42" s="25">
        <f>IF(C42=0,"",SUMPRODUCT((Balances!$A$6:$A$45&lt;&gt;"")*(INDEX(Balances!$E$6:$BL$45,0,A42-1)&lt;&gt;"")*(INDEX(Balances!$E$6:$BL$45,0,A42)="")))</f>
        <v/>
      </c>
      <c r="J42">
        <f>IF(C42&gt;0,A42,0)</f>
        <v/>
      </c>
      <c r="K42">
        <f>IF(F42="",NA(),F42)</f>
        <v/>
      </c>
    </row>
    <row r="43">
      <c r="A43" t="n">
        <v>38</v>
      </c>
      <c r="B43" s="24">
        <f>EDATE(Settings!$B$3,A43-1)</f>
        <v/>
      </c>
      <c r="C43" s="25">
        <f>COUNT(INDEX(Balances!$E$6:$BL$45,0,A43))</f>
        <v/>
      </c>
      <c r="D43" s="19">
        <f>IF(C43=0,"",SUMIF(Balances!$C$6:$C$45,"Asset",INDEX(Balances!$E$6:$BL$45,0,A43)))</f>
        <v/>
      </c>
      <c r="E43" s="19">
        <f>IF(C43=0,"",SUMIF(Balances!$C$6:$C$45,"Debt",INDEX(Balances!$E$6:$BL$45,0,A43)))</f>
        <v/>
      </c>
      <c r="F43" s="26">
        <f>IF(C43=0,"",D43-E43)</f>
        <v/>
      </c>
      <c r="G43" s="20">
        <f>IF(OR(F43="",F42=""),"",F43-F42)</f>
        <v/>
      </c>
      <c r="H43" s="19">
        <f>IF(C43=0,"",F43-SUMIFS(INDEX(Balances!$E$6:$BL$45,0,A43),Balances!$C$6:$C$45,"Asset",Balances!$D$6:$D$45,"Yes")+SUMIFS(INDEX(Balances!$E$6:$BL$45,0,A43),Balances!$C$6:$C$45,"Debt",Balances!$D$6:$D$45,"Yes"))</f>
        <v/>
      </c>
      <c r="I43" s="25">
        <f>IF(C43=0,"",SUMPRODUCT((Balances!$A$6:$A$45&lt;&gt;"")*(INDEX(Balances!$E$6:$BL$45,0,A43-1)&lt;&gt;"")*(INDEX(Balances!$E$6:$BL$45,0,A43)="")))</f>
        <v/>
      </c>
      <c r="J43">
        <f>IF(C43&gt;0,A43,0)</f>
        <v/>
      </c>
      <c r="K43">
        <f>IF(F43="",NA(),F43)</f>
        <v/>
      </c>
    </row>
    <row r="44">
      <c r="A44" t="n">
        <v>39</v>
      </c>
      <c r="B44" s="24">
        <f>EDATE(Settings!$B$3,A44-1)</f>
        <v/>
      </c>
      <c r="C44" s="25">
        <f>COUNT(INDEX(Balances!$E$6:$BL$45,0,A44))</f>
        <v/>
      </c>
      <c r="D44" s="19">
        <f>IF(C44=0,"",SUMIF(Balances!$C$6:$C$45,"Asset",INDEX(Balances!$E$6:$BL$45,0,A44)))</f>
        <v/>
      </c>
      <c r="E44" s="19">
        <f>IF(C44=0,"",SUMIF(Balances!$C$6:$C$45,"Debt",INDEX(Balances!$E$6:$BL$45,0,A44)))</f>
        <v/>
      </c>
      <c r="F44" s="26">
        <f>IF(C44=0,"",D44-E44)</f>
        <v/>
      </c>
      <c r="G44" s="20">
        <f>IF(OR(F44="",F43=""),"",F44-F43)</f>
        <v/>
      </c>
      <c r="H44" s="19">
        <f>IF(C44=0,"",F44-SUMIFS(INDEX(Balances!$E$6:$BL$45,0,A44),Balances!$C$6:$C$45,"Asset",Balances!$D$6:$D$45,"Yes")+SUMIFS(INDEX(Balances!$E$6:$BL$45,0,A44),Balances!$C$6:$C$45,"Debt",Balances!$D$6:$D$45,"Yes"))</f>
        <v/>
      </c>
      <c r="I44" s="25">
        <f>IF(C44=0,"",SUMPRODUCT((Balances!$A$6:$A$45&lt;&gt;"")*(INDEX(Balances!$E$6:$BL$45,0,A44-1)&lt;&gt;"")*(INDEX(Balances!$E$6:$BL$45,0,A44)="")))</f>
        <v/>
      </c>
      <c r="J44">
        <f>IF(C44&gt;0,A44,0)</f>
        <v/>
      </c>
      <c r="K44">
        <f>IF(F44="",NA(),F44)</f>
        <v/>
      </c>
    </row>
    <row r="45">
      <c r="A45" t="n">
        <v>40</v>
      </c>
      <c r="B45" s="24">
        <f>EDATE(Settings!$B$3,A45-1)</f>
        <v/>
      </c>
      <c r="C45" s="25">
        <f>COUNT(INDEX(Balances!$E$6:$BL$45,0,A45))</f>
        <v/>
      </c>
      <c r="D45" s="19">
        <f>IF(C45=0,"",SUMIF(Balances!$C$6:$C$45,"Asset",INDEX(Balances!$E$6:$BL$45,0,A45)))</f>
        <v/>
      </c>
      <c r="E45" s="19">
        <f>IF(C45=0,"",SUMIF(Balances!$C$6:$C$45,"Debt",INDEX(Balances!$E$6:$BL$45,0,A45)))</f>
        <v/>
      </c>
      <c r="F45" s="26">
        <f>IF(C45=0,"",D45-E45)</f>
        <v/>
      </c>
      <c r="G45" s="20">
        <f>IF(OR(F45="",F44=""),"",F45-F44)</f>
        <v/>
      </c>
      <c r="H45" s="19">
        <f>IF(C45=0,"",F45-SUMIFS(INDEX(Balances!$E$6:$BL$45,0,A45),Balances!$C$6:$C$45,"Asset",Balances!$D$6:$D$45,"Yes")+SUMIFS(INDEX(Balances!$E$6:$BL$45,0,A45),Balances!$C$6:$C$45,"Debt",Balances!$D$6:$D$45,"Yes"))</f>
        <v/>
      </c>
      <c r="I45" s="25">
        <f>IF(C45=0,"",SUMPRODUCT((Balances!$A$6:$A$45&lt;&gt;"")*(INDEX(Balances!$E$6:$BL$45,0,A45-1)&lt;&gt;"")*(INDEX(Balances!$E$6:$BL$45,0,A45)="")))</f>
        <v/>
      </c>
      <c r="J45">
        <f>IF(C45&gt;0,A45,0)</f>
        <v/>
      </c>
      <c r="K45">
        <f>IF(F45="",NA(),F45)</f>
        <v/>
      </c>
    </row>
    <row r="46">
      <c r="A46" t="n">
        <v>41</v>
      </c>
      <c r="B46" s="24">
        <f>EDATE(Settings!$B$3,A46-1)</f>
        <v/>
      </c>
      <c r="C46" s="25">
        <f>COUNT(INDEX(Balances!$E$6:$BL$45,0,A46))</f>
        <v/>
      </c>
      <c r="D46" s="19">
        <f>IF(C46=0,"",SUMIF(Balances!$C$6:$C$45,"Asset",INDEX(Balances!$E$6:$BL$45,0,A46)))</f>
        <v/>
      </c>
      <c r="E46" s="19">
        <f>IF(C46=0,"",SUMIF(Balances!$C$6:$C$45,"Debt",INDEX(Balances!$E$6:$BL$45,0,A46)))</f>
        <v/>
      </c>
      <c r="F46" s="26">
        <f>IF(C46=0,"",D46-E46)</f>
        <v/>
      </c>
      <c r="G46" s="20">
        <f>IF(OR(F46="",F45=""),"",F46-F45)</f>
        <v/>
      </c>
      <c r="H46" s="19">
        <f>IF(C46=0,"",F46-SUMIFS(INDEX(Balances!$E$6:$BL$45,0,A46),Balances!$C$6:$C$45,"Asset",Balances!$D$6:$D$45,"Yes")+SUMIFS(INDEX(Balances!$E$6:$BL$45,0,A46),Balances!$C$6:$C$45,"Debt",Balances!$D$6:$D$45,"Yes"))</f>
        <v/>
      </c>
      <c r="I46" s="25">
        <f>IF(C46=0,"",SUMPRODUCT((Balances!$A$6:$A$45&lt;&gt;"")*(INDEX(Balances!$E$6:$BL$45,0,A46-1)&lt;&gt;"")*(INDEX(Balances!$E$6:$BL$45,0,A46)="")))</f>
        <v/>
      </c>
      <c r="J46">
        <f>IF(C46&gt;0,A46,0)</f>
        <v/>
      </c>
      <c r="K46">
        <f>IF(F46="",NA(),F46)</f>
        <v/>
      </c>
    </row>
    <row r="47">
      <c r="A47" t="n">
        <v>42</v>
      </c>
      <c r="B47" s="24">
        <f>EDATE(Settings!$B$3,A47-1)</f>
        <v/>
      </c>
      <c r="C47" s="25">
        <f>COUNT(INDEX(Balances!$E$6:$BL$45,0,A47))</f>
        <v/>
      </c>
      <c r="D47" s="19">
        <f>IF(C47=0,"",SUMIF(Balances!$C$6:$C$45,"Asset",INDEX(Balances!$E$6:$BL$45,0,A47)))</f>
        <v/>
      </c>
      <c r="E47" s="19">
        <f>IF(C47=0,"",SUMIF(Balances!$C$6:$C$45,"Debt",INDEX(Balances!$E$6:$BL$45,0,A47)))</f>
        <v/>
      </c>
      <c r="F47" s="26">
        <f>IF(C47=0,"",D47-E47)</f>
        <v/>
      </c>
      <c r="G47" s="20">
        <f>IF(OR(F47="",F46=""),"",F47-F46)</f>
        <v/>
      </c>
      <c r="H47" s="19">
        <f>IF(C47=0,"",F47-SUMIFS(INDEX(Balances!$E$6:$BL$45,0,A47),Balances!$C$6:$C$45,"Asset",Balances!$D$6:$D$45,"Yes")+SUMIFS(INDEX(Balances!$E$6:$BL$45,0,A47),Balances!$C$6:$C$45,"Debt",Balances!$D$6:$D$45,"Yes"))</f>
        <v/>
      </c>
      <c r="I47" s="25">
        <f>IF(C47=0,"",SUMPRODUCT((Balances!$A$6:$A$45&lt;&gt;"")*(INDEX(Balances!$E$6:$BL$45,0,A47-1)&lt;&gt;"")*(INDEX(Balances!$E$6:$BL$45,0,A47)="")))</f>
        <v/>
      </c>
      <c r="J47">
        <f>IF(C47&gt;0,A47,0)</f>
        <v/>
      </c>
      <c r="K47">
        <f>IF(F47="",NA(),F47)</f>
        <v/>
      </c>
    </row>
    <row r="48">
      <c r="A48" t="n">
        <v>43</v>
      </c>
      <c r="B48" s="24">
        <f>EDATE(Settings!$B$3,A48-1)</f>
        <v/>
      </c>
      <c r="C48" s="25">
        <f>COUNT(INDEX(Balances!$E$6:$BL$45,0,A48))</f>
        <v/>
      </c>
      <c r="D48" s="19">
        <f>IF(C48=0,"",SUMIF(Balances!$C$6:$C$45,"Asset",INDEX(Balances!$E$6:$BL$45,0,A48)))</f>
        <v/>
      </c>
      <c r="E48" s="19">
        <f>IF(C48=0,"",SUMIF(Balances!$C$6:$C$45,"Debt",INDEX(Balances!$E$6:$BL$45,0,A48)))</f>
        <v/>
      </c>
      <c r="F48" s="26">
        <f>IF(C48=0,"",D48-E48)</f>
        <v/>
      </c>
      <c r="G48" s="20">
        <f>IF(OR(F48="",F47=""),"",F48-F47)</f>
        <v/>
      </c>
      <c r="H48" s="19">
        <f>IF(C48=0,"",F48-SUMIFS(INDEX(Balances!$E$6:$BL$45,0,A48),Balances!$C$6:$C$45,"Asset",Balances!$D$6:$D$45,"Yes")+SUMIFS(INDEX(Balances!$E$6:$BL$45,0,A48),Balances!$C$6:$C$45,"Debt",Balances!$D$6:$D$45,"Yes"))</f>
        <v/>
      </c>
      <c r="I48" s="25">
        <f>IF(C48=0,"",SUMPRODUCT((Balances!$A$6:$A$45&lt;&gt;"")*(INDEX(Balances!$E$6:$BL$45,0,A48-1)&lt;&gt;"")*(INDEX(Balances!$E$6:$BL$45,0,A48)="")))</f>
        <v/>
      </c>
      <c r="J48">
        <f>IF(C48&gt;0,A48,0)</f>
        <v/>
      </c>
      <c r="K48">
        <f>IF(F48="",NA(),F48)</f>
        <v/>
      </c>
    </row>
    <row r="49">
      <c r="A49" t="n">
        <v>44</v>
      </c>
      <c r="B49" s="24">
        <f>EDATE(Settings!$B$3,A49-1)</f>
        <v/>
      </c>
      <c r="C49" s="25">
        <f>COUNT(INDEX(Balances!$E$6:$BL$45,0,A49))</f>
        <v/>
      </c>
      <c r="D49" s="19">
        <f>IF(C49=0,"",SUMIF(Balances!$C$6:$C$45,"Asset",INDEX(Balances!$E$6:$BL$45,0,A49)))</f>
        <v/>
      </c>
      <c r="E49" s="19">
        <f>IF(C49=0,"",SUMIF(Balances!$C$6:$C$45,"Debt",INDEX(Balances!$E$6:$BL$45,0,A49)))</f>
        <v/>
      </c>
      <c r="F49" s="26">
        <f>IF(C49=0,"",D49-E49)</f>
        <v/>
      </c>
      <c r="G49" s="20">
        <f>IF(OR(F49="",F48=""),"",F49-F48)</f>
        <v/>
      </c>
      <c r="H49" s="19">
        <f>IF(C49=0,"",F49-SUMIFS(INDEX(Balances!$E$6:$BL$45,0,A49),Balances!$C$6:$C$45,"Asset",Balances!$D$6:$D$45,"Yes")+SUMIFS(INDEX(Balances!$E$6:$BL$45,0,A49),Balances!$C$6:$C$45,"Debt",Balances!$D$6:$D$45,"Yes"))</f>
        <v/>
      </c>
      <c r="I49" s="25">
        <f>IF(C49=0,"",SUMPRODUCT((Balances!$A$6:$A$45&lt;&gt;"")*(INDEX(Balances!$E$6:$BL$45,0,A49-1)&lt;&gt;"")*(INDEX(Balances!$E$6:$BL$45,0,A49)="")))</f>
        <v/>
      </c>
      <c r="J49">
        <f>IF(C49&gt;0,A49,0)</f>
        <v/>
      </c>
      <c r="K49">
        <f>IF(F49="",NA(),F49)</f>
        <v/>
      </c>
    </row>
    <row r="50">
      <c r="A50" t="n">
        <v>45</v>
      </c>
      <c r="B50" s="24">
        <f>EDATE(Settings!$B$3,A50-1)</f>
        <v/>
      </c>
      <c r="C50" s="25">
        <f>COUNT(INDEX(Balances!$E$6:$BL$45,0,A50))</f>
        <v/>
      </c>
      <c r="D50" s="19">
        <f>IF(C50=0,"",SUMIF(Balances!$C$6:$C$45,"Asset",INDEX(Balances!$E$6:$BL$45,0,A50)))</f>
        <v/>
      </c>
      <c r="E50" s="19">
        <f>IF(C50=0,"",SUMIF(Balances!$C$6:$C$45,"Debt",INDEX(Balances!$E$6:$BL$45,0,A50)))</f>
        <v/>
      </c>
      <c r="F50" s="26">
        <f>IF(C50=0,"",D50-E50)</f>
        <v/>
      </c>
      <c r="G50" s="20">
        <f>IF(OR(F50="",F49=""),"",F50-F49)</f>
        <v/>
      </c>
      <c r="H50" s="19">
        <f>IF(C50=0,"",F50-SUMIFS(INDEX(Balances!$E$6:$BL$45,0,A50),Balances!$C$6:$C$45,"Asset",Balances!$D$6:$D$45,"Yes")+SUMIFS(INDEX(Balances!$E$6:$BL$45,0,A50),Balances!$C$6:$C$45,"Debt",Balances!$D$6:$D$45,"Yes"))</f>
        <v/>
      </c>
      <c r="I50" s="25">
        <f>IF(C50=0,"",SUMPRODUCT((Balances!$A$6:$A$45&lt;&gt;"")*(INDEX(Balances!$E$6:$BL$45,0,A50-1)&lt;&gt;"")*(INDEX(Balances!$E$6:$BL$45,0,A50)="")))</f>
        <v/>
      </c>
      <c r="J50">
        <f>IF(C50&gt;0,A50,0)</f>
        <v/>
      </c>
      <c r="K50">
        <f>IF(F50="",NA(),F50)</f>
        <v/>
      </c>
    </row>
    <row r="51">
      <c r="A51" t="n">
        <v>46</v>
      </c>
      <c r="B51" s="24">
        <f>EDATE(Settings!$B$3,A51-1)</f>
        <v/>
      </c>
      <c r="C51" s="25">
        <f>COUNT(INDEX(Balances!$E$6:$BL$45,0,A51))</f>
        <v/>
      </c>
      <c r="D51" s="19">
        <f>IF(C51=0,"",SUMIF(Balances!$C$6:$C$45,"Asset",INDEX(Balances!$E$6:$BL$45,0,A51)))</f>
        <v/>
      </c>
      <c r="E51" s="19">
        <f>IF(C51=0,"",SUMIF(Balances!$C$6:$C$45,"Debt",INDEX(Balances!$E$6:$BL$45,0,A51)))</f>
        <v/>
      </c>
      <c r="F51" s="26">
        <f>IF(C51=0,"",D51-E51)</f>
        <v/>
      </c>
      <c r="G51" s="20">
        <f>IF(OR(F51="",F50=""),"",F51-F50)</f>
        <v/>
      </c>
      <c r="H51" s="19">
        <f>IF(C51=0,"",F51-SUMIFS(INDEX(Balances!$E$6:$BL$45,0,A51),Balances!$C$6:$C$45,"Asset",Balances!$D$6:$D$45,"Yes")+SUMIFS(INDEX(Balances!$E$6:$BL$45,0,A51),Balances!$C$6:$C$45,"Debt",Balances!$D$6:$D$45,"Yes"))</f>
        <v/>
      </c>
      <c r="I51" s="25">
        <f>IF(C51=0,"",SUMPRODUCT((Balances!$A$6:$A$45&lt;&gt;"")*(INDEX(Balances!$E$6:$BL$45,0,A51-1)&lt;&gt;"")*(INDEX(Balances!$E$6:$BL$45,0,A51)="")))</f>
        <v/>
      </c>
      <c r="J51">
        <f>IF(C51&gt;0,A51,0)</f>
        <v/>
      </c>
      <c r="K51">
        <f>IF(F51="",NA(),F51)</f>
        <v/>
      </c>
    </row>
    <row r="52">
      <c r="A52" t="n">
        <v>47</v>
      </c>
      <c r="B52" s="24">
        <f>EDATE(Settings!$B$3,A52-1)</f>
        <v/>
      </c>
      <c r="C52" s="25">
        <f>COUNT(INDEX(Balances!$E$6:$BL$45,0,A52))</f>
        <v/>
      </c>
      <c r="D52" s="19">
        <f>IF(C52=0,"",SUMIF(Balances!$C$6:$C$45,"Asset",INDEX(Balances!$E$6:$BL$45,0,A52)))</f>
        <v/>
      </c>
      <c r="E52" s="19">
        <f>IF(C52=0,"",SUMIF(Balances!$C$6:$C$45,"Debt",INDEX(Balances!$E$6:$BL$45,0,A52)))</f>
        <v/>
      </c>
      <c r="F52" s="26">
        <f>IF(C52=0,"",D52-E52)</f>
        <v/>
      </c>
      <c r="G52" s="20">
        <f>IF(OR(F52="",F51=""),"",F52-F51)</f>
        <v/>
      </c>
      <c r="H52" s="19">
        <f>IF(C52=0,"",F52-SUMIFS(INDEX(Balances!$E$6:$BL$45,0,A52),Balances!$C$6:$C$45,"Asset",Balances!$D$6:$D$45,"Yes")+SUMIFS(INDEX(Balances!$E$6:$BL$45,0,A52),Balances!$C$6:$C$45,"Debt",Balances!$D$6:$D$45,"Yes"))</f>
        <v/>
      </c>
      <c r="I52" s="25">
        <f>IF(C52=0,"",SUMPRODUCT((Balances!$A$6:$A$45&lt;&gt;"")*(INDEX(Balances!$E$6:$BL$45,0,A52-1)&lt;&gt;"")*(INDEX(Balances!$E$6:$BL$45,0,A52)="")))</f>
        <v/>
      </c>
      <c r="J52">
        <f>IF(C52&gt;0,A52,0)</f>
        <v/>
      </c>
      <c r="K52">
        <f>IF(F52="",NA(),F52)</f>
        <v/>
      </c>
    </row>
    <row r="53">
      <c r="A53" t="n">
        <v>48</v>
      </c>
      <c r="B53" s="24">
        <f>EDATE(Settings!$B$3,A53-1)</f>
        <v/>
      </c>
      <c r="C53" s="25">
        <f>COUNT(INDEX(Balances!$E$6:$BL$45,0,A53))</f>
        <v/>
      </c>
      <c r="D53" s="19">
        <f>IF(C53=0,"",SUMIF(Balances!$C$6:$C$45,"Asset",INDEX(Balances!$E$6:$BL$45,0,A53)))</f>
        <v/>
      </c>
      <c r="E53" s="19">
        <f>IF(C53=0,"",SUMIF(Balances!$C$6:$C$45,"Debt",INDEX(Balances!$E$6:$BL$45,0,A53)))</f>
        <v/>
      </c>
      <c r="F53" s="26">
        <f>IF(C53=0,"",D53-E53)</f>
        <v/>
      </c>
      <c r="G53" s="20">
        <f>IF(OR(F53="",F52=""),"",F53-F52)</f>
        <v/>
      </c>
      <c r="H53" s="19">
        <f>IF(C53=0,"",F53-SUMIFS(INDEX(Balances!$E$6:$BL$45,0,A53),Balances!$C$6:$C$45,"Asset",Balances!$D$6:$D$45,"Yes")+SUMIFS(INDEX(Balances!$E$6:$BL$45,0,A53),Balances!$C$6:$C$45,"Debt",Balances!$D$6:$D$45,"Yes"))</f>
        <v/>
      </c>
      <c r="I53" s="25">
        <f>IF(C53=0,"",SUMPRODUCT((Balances!$A$6:$A$45&lt;&gt;"")*(INDEX(Balances!$E$6:$BL$45,0,A53-1)&lt;&gt;"")*(INDEX(Balances!$E$6:$BL$45,0,A53)="")))</f>
        <v/>
      </c>
      <c r="J53">
        <f>IF(C53&gt;0,A53,0)</f>
        <v/>
      </c>
      <c r="K53">
        <f>IF(F53="",NA(),F53)</f>
        <v/>
      </c>
    </row>
    <row r="54">
      <c r="A54" t="n">
        <v>49</v>
      </c>
      <c r="B54" s="24">
        <f>EDATE(Settings!$B$3,A54-1)</f>
        <v/>
      </c>
      <c r="C54" s="25">
        <f>COUNT(INDEX(Balances!$E$6:$BL$45,0,A54))</f>
        <v/>
      </c>
      <c r="D54" s="19">
        <f>IF(C54=0,"",SUMIF(Balances!$C$6:$C$45,"Asset",INDEX(Balances!$E$6:$BL$45,0,A54)))</f>
        <v/>
      </c>
      <c r="E54" s="19">
        <f>IF(C54=0,"",SUMIF(Balances!$C$6:$C$45,"Debt",INDEX(Balances!$E$6:$BL$45,0,A54)))</f>
        <v/>
      </c>
      <c r="F54" s="26">
        <f>IF(C54=0,"",D54-E54)</f>
        <v/>
      </c>
      <c r="G54" s="20">
        <f>IF(OR(F54="",F53=""),"",F54-F53)</f>
        <v/>
      </c>
      <c r="H54" s="19">
        <f>IF(C54=0,"",F54-SUMIFS(INDEX(Balances!$E$6:$BL$45,0,A54),Balances!$C$6:$C$45,"Asset",Balances!$D$6:$D$45,"Yes")+SUMIFS(INDEX(Balances!$E$6:$BL$45,0,A54),Balances!$C$6:$C$45,"Debt",Balances!$D$6:$D$45,"Yes"))</f>
        <v/>
      </c>
      <c r="I54" s="25">
        <f>IF(C54=0,"",SUMPRODUCT((Balances!$A$6:$A$45&lt;&gt;"")*(INDEX(Balances!$E$6:$BL$45,0,A54-1)&lt;&gt;"")*(INDEX(Balances!$E$6:$BL$45,0,A54)="")))</f>
        <v/>
      </c>
      <c r="J54">
        <f>IF(C54&gt;0,A54,0)</f>
        <v/>
      </c>
      <c r="K54">
        <f>IF(F54="",NA(),F54)</f>
        <v/>
      </c>
    </row>
    <row r="55">
      <c r="A55" t="n">
        <v>50</v>
      </c>
      <c r="B55" s="24">
        <f>EDATE(Settings!$B$3,A55-1)</f>
        <v/>
      </c>
      <c r="C55" s="25">
        <f>COUNT(INDEX(Balances!$E$6:$BL$45,0,A55))</f>
        <v/>
      </c>
      <c r="D55" s="19">
        <f>IF(C55=0,"",SUMIF(Balances!$C$6:$C$45,"Asset",INDEX(Balances!$E$6:$BL$45,0,A55)))</f>
        <v/>
      </c>
      <c r="E55" s="19">
        <f>IF(C55=0,"",SUMIF(Balances!$C$6:$C$45,"Debt",INDEX(Balances!$E$6:$BL$45,0,A55)))</f>
        <v/>
      </c>
      <c r="F55" s="26">
        <f>IF(C55=0,"",D55-E55)</f>
        <v/>
      </c>
      <c r="G55" s="20">
        <f>IF(OR(F55="",F54=""),"",F55-F54)</f>
        <v/>
      </c>
      <c r="H55" s="19">
        <f>IF(C55=0,"",F55-SUMIFS(INDEX(Balances!$E$6:$BL$45,0,A55),Balances!$C$6:$C$45,"Asset",Balances!$D$6:$D$45,"Yes")+SUMIFS(INDEX(Balances!$E$6:$BL$45,0,A55),Balances!$C$6:$C$45,"Debt",Balances!$D$6:$D$45,"Yes"))</f>
        <v/>
      </c>
      <c r="I55" s="25">
        <f>IF(C55=0,"",SUMPRODUCT((Balances!$A$6:$A$45&lt;&gt;"")*(INDEX(Balances!$E$6:$BL$45,0,A55-1)&lt;&gt;"")*(INDEX(Balances!$E$6:$BL$45,0,A55)="")))</f>
        <v/>
      </c>
      <c r="J55">
        <f>IF(C55&gt;0,A55,0)</f>
        <v/>
      </c>
      <c r="K55">
        <f>IF(F55="",NA(),F55)</f>
        <v/>
      </c>
    </row>
    <row r="56">
      <c r="A56" t="n">
        <v>51</v>
      </c>
      <c r="B56" s="24">
        <f>EDATE(Settings!$B$3,A56-1)</f>
        <v/>
      </c>
      <c r="C56" s="25">
        <f>COUNT(INDEX(Balances!$E$6:$BL$45,0,A56))</f>
        <v/>
      </c>
      <c r="D56" s="19">
        <f>IF(C56=0,"",SUMIF(Balances!$C$6:$C$45,"Asset",INDEX(Balances!$E$6:$BL$45,0,A56)))</f>
        <v/>
      </c>
      <c r="E56" s="19">
        <f>IF(C56=0,"",SUMIF(Balances!$C$6:$C$45,"Debt",INDEX(Balances!$E$6:$BL$45,0,A56)))</f>
        <v/>
      </c>
      <c r="F56" s="26">
        <f>IF(C56=0,"",D56-E56)</f>
        <v/>
      </c>
      <c r="G56" s="20">
        <f>IF(OR(F56="",F55=""),"",F56-F55)</f>
        <v/>
      </c>
      <c r="H56" s="19">
        <f>IF(C56=0,"",F56-SUMIFS(INDEX(Balances!$E$6:$BL$45,0,A56),Balances!$C$6:$C$45,"Asset",Balances!$D$6:$D$45,"Yes")+SUMIFS(INDEX(Balances!$E$6:$BL$45,0,A56),Balances!$C$6:$C$45,"Debt",Balances!$D$6:$D$45,"Yes"))</f>
        <v/>
      </c>
      <c r="I56" s="25">
        <f>IF(C56=0,"",SUMPRODUCT((Balances!$A$6:$A$45&lt;&gt;"")*(INDEX(Balances!$E$6:$BL$45,0,A56-1)&lt;&gt;"")*(INDEX(Balances!$E$6:$BL$45,0,A56)="")))</f>
        <v/>
      </c>
      <c r="J56">
        <f>IF(C56&gt;0,A56,0)</f>
        <v/>
      </c>
      <c r="K56">
        <f>IF(F56="",NA(),F56)</f>
        <v/>
      </c>
    </row>
    <row r="57">
      <c r="A57" t="n">
        <v>52</v>
      </c>
      <c r="B57" s="24">
        <f>EDATE(Settings!$B$3,A57-1)</f>
        <v/>
      </c>
      <c r="C57" s="25">
        <f>COUNT(INDEX(Balances!$E$6:$BL$45,0,A57))</f>
        <v/>
      </c>
      <c r="D57" s="19">
        <f>IF(C57=0,"",SUMIF(Balances!$C$6:$C$45,"Asset",INDEX(Balances!$E$6:$BL$45,0,A57)))</f>
        <v/>
      </c>
      <c r="E57" s="19">
        <f>IF(C57=0,"",SUMIF(Balances!$C$6:$C$45,"Debt",INDEX(Balances!$E$6:$BL$45,0,A57)))</f>
        <v/>
      </c>
      <c r="F57" s="26">
        <f>IF(C57=0,"",D57-E57)</f>
        <v/>
      </c>
      <c r="G57" s="20">
        <f>IF(OR(F57="",F56=""),"",F57-F56)</f>
        <v/>
      </c>
      <c r="H57" s="19">
        <f>IF(C57=0,"",F57-SUMIFS(INDEX(Balances!$E$6:$BL$45,0,A57),Balances!$C$6:$C$45,"Asset",Balances!$D$6:$D$45,"Yes")+SUMIFS(INDEX(Balances!$E$6:$BL$45,0,A57),Balances!$C$6:$C$45,"Debt",Balances!$D$6:$D$45,"Yes"))</f>
        <v/>
      </c>
      <c r="I57" s="25">
        <f>IF(C57=0,"",SUMPRODUCT((Balances!$A$6:$A$45&lt;&gt;"")*(INDEX(Balances!$E$6:$BL$45,0,A57-1)&lt;&gt;"")*(INDEX(Balances!$E$6:$BL$45,0,A57)="")))</f>
        <v/>
      </c>
      <c r="J57">
        <f>IF(C57&gt;0,A57,0)</f>
        <v/>
      </c>
      <c r="K57">
        <f>IF(F57="",NA(),F57)</f>
        <v/>
      </c>
    </row>
    <row r="58">
      <c r="A58" t="n">
        <v>53</v>
      </c>
      <c r="B58" s="24">
        <f>EDATE(Settings!$B$3,A58-1)</f>
        <v/>
      </c>
      <c r="C58" s="25">
        <f>COUNT(INDEX(Balances!$E$6:$BL$45,0,A58))</f>
        <v/>
      </c>
      <c r="D58" s="19">
        <f>IF(C58=0,"",SUMIF(Balances!$C$6:$C$45,"Asset",INDEX(Balances!$E$6:$BL$45,0,A58)))</f>
        <v/>
      </c>
      <c r="E58" s="19">
        <f>IF(C58=0,"",SUMIF(Balances!$C$6:$C$45,"Debt",INDEX(Balances!$E$6:$BL$45,0,A58)))</f>
        <v/>
      </c>
      <c r="F58" s="26">
        <f>IF(C58=0,"",D58-E58)</f>
        <v/>
      </c>
      <c r="G58" s="20">
        <f>IF(OR(F58="",F57=""),"",F58-F57)</f>
        <v/>
      </c>
      <c r="H58" s="19">
        <f>IF(C58=0,"",F58-SUMIFS(INDEX(Balances!$E$6:$BL$45,0,A58),Balances!$C$6:$C$45,"Asset",Balances!$D$6:$D$45,"Yes")+SUMIFS(INDEX(Balances!$E$6:$BL$45,0,A58),Balances!$C$6:$C$45,"Debt",Balances!$D$6:$D$45,"Yes"))</f>
        <v/>
      </c>
      <c r="I58" s="25">
        <f>IF(C58=0,"",SUMPRODUCT((Balances!$A$6:$A$45&lt;&gt;"")*(INDEX(Balances!$E$6:$BL$45,0,A58-1)&lt;&gt;"")*(INDEX(Balances!$E$6:$BL$45,0,A58)="")))</f>
        <v/>
      </c>
      <c r="J58">
        <f>IF(C58&gt;0,A58,0)</f>
        <v/>
      </c>
      <c r="K58">
        <f>IF(F58="",NA(),F58)</f>
        <v/>
      </c>
    </row>
    <row r="59">
      <c r="A59" t="n">
        <v>54</v>
      </c>
      <c r="B59" s="24">
        <f>EDATE(Settings!$B$3,A59-1)</f>
        <v/>
      </c>
      <c r="C59" s="25">
        <f>COUNT(INDEX(Balances!$E$6:$BL$45,0,A59))</f>
        <v/>
      </c>
      <c r="D59" s="19">
        <f>IF(C59=0,"",SUMIF(Balances!$C$6:$C$45,"Asset",INDEX(Balances!$E$6:$BL$45,0,A59)))</f>
        <v/>
      </c>
      <c r="E59" s="19">
        <f>IF(C59=0,"",SUMIF(Balances!$C$6:$C$45,"Debt",INDEX(Balances!$E$6:$BL$45,0,A59)))</f>
        <v/>
      </c>
      <c r="F59" s="26">
        <f>IF(C59=0,"",D59-E59)</f>
        <v/>
      </c>
      <c r="G59" s="20">
        <f>IF(OR(F59="",F58=""),"",F59-F58)</f>
        <v/>
      </c>
      <c r="H59" s="19">
        <f>IF(C59=0,"",F59-SUMIFS(INDEX(Balances!$E$6:$BL$45,0,A59),Balances!$C$6:$C$45,"Asset",Balances!$D$6:$D$45,"Yes")+SUMIFS(INDEX(Balances!$E$6:$BL$45,0,A59),Balances!$C$6:$C$45,"Debt",Balances!$D$6:$D$45,"Yes"))</f>
        <v/>
      </c>
      <c r="I59" s="25">
        <f>IF(C59=0,"",SUMPRODUCT((Balances!$A$6:$A$45&lt;&gt;"")*(INDEX(Balances!$E$6:$BL$45,0,A59-1)&lt;&gt;"")*(INDEX(Balances!$E$6:$BL$45,0,A59)="")))</f>
        <v/>
      </c>
      <c r="J59">
        <f>IF(C59&gt;0,A59,0)</f>
        <v/>
      </c>
      <c r="K59">
        <f>IF(F59="",NA(),F59)</f>
        <v/>
      </c>
    </row>
    <row r="60">
      <c r="A60" t="n">
        <v>55</v>
      </c>
      <c r="B60" s="24">
        <f>EDATE(Settings!$B$3,A60-1)</f>
        <v/>
      </c>
      <c r="C60" s="25">
        <f>COUNT(INDEX(Balances!$E$6:$BL$45,0,A60))</f>
        <v/>
      </c>
      <c r="D60" s="19">
        <f>IF(C60=0,"",SUMIF(Balances!$C$6:$C$45,"Asset",INDEX(Balances!$E$6:$BL$45,0,A60)))</f>
        <v/>
      </c>
      <c r="E60" s="19">
        <f>IF(C60=0,"",SUMIF(Balances!$C$6:$C$45,"Debt",INDEX(Balances!$E$6:$BL$45,0,A60)))</f>
        <v/>
      </c>
      <c r="F60" s="26">
        <f>IF(C60=0,"",D60-E60)</f>
        <v/>
      </c>
      <c r="G60" s="20">
        <f>IF(OR(F60="",F59=""),"",F60-F59)</f>
        <v/>
      </c>
      <c r="H60" s="19">
        <f>IF(C60=0,"",F60-SUMIFS(INDEX(Balances!$E$6:$BL$45,0,A60),Balances!$C$6:$C$45,"Asset",Balances!$D$6:$D$45,"Yes")+SUMIFS(INDEX(Balances!$E$6:$BL$45,0,A60),Balances!$C$6:$C$45,"Debt",Balances!$D$6:$D$45,"Yes"))</f>
        <v/>
      </c>
      <c r="I60" s="25">
        <f>IF(C60=0,"",SUMPRODUCT((Balances!$A$6:$A$45&lt;&gt;"")*(INDEX(Balances!$E$6:$BL$45,0,A60-1)&lt;&gt;"")*(INDEX(Balances!$E$6:$BL$45,0,A60)="")))</f>
        <v/>
      </c>
      <c r="J60">
        <f>IF(C60&gt;0,A60,0)</f>
        <v/>
      </c>
      <c r="K60">
        <f>IF(F60="",NA(),F60)</f>
        <v/>
      </c>
    </row>
    <row r="61">
      <c r="A61" t="n">
        <v>56</v>
      </c>
      <c r="B61" s="24">
        <f>EDATE(Settings!$B$3,A61-1)</f>
        <v/>
      </c>
      <c r="C61" s="25">
        <f>COUNT(INDEX(Balances!$E$6:$BL$45,0,A61))</f>
        <v/>
      </c>
      <c r="D61" s="19">
        <f>IF(C61=0,"",SUMIF(Balances!$C$6:$C$45,"Asset",INDEX(Balances!$E$6:$BL$45,0,A61)))</f>
        <v/>
      </c>
      <c r="E61" s="19">
        <f>IF(C61=0,"",SUMIF(Balances!$C$6:$C$45,"Debt",INDEX(Balances!$E$6:$BL$45,0,A61)))</f>
        <v/>
      </c>
      <c r="F61" s="26">
        <f>IF(C61=0,"",D61-E61)</f>
        <v/>
      </c>
      <c r="G61" s="20">
        <f>IF(OR(F61="",F60=""),"",F61-F60)</f>
        <v/>
      </c>
      <c r="H61" s="19">
        <f>IF(C61=0,"",F61-SUMIFS(INDEX(Balances!$E$6:$BL$45,0,A61),Balances!$C$6:$C$45,"Asset",Balances!$D$6:$D$45,"Yes")+SUMIFS(INDEX(Balances!$E$6:$BL$45,0,A61),Balances!$C$6:$C$45,"Debt",Balances!$D$6:$D$45,"Yes"))</f>
        <v/>
      </c>
      <c r="I61" s="25">
        <f>IF(C61=0,"",SUMPRODUCT((Balances!$A$6:$A$45&lt;&gt;"")*(INDEX(Balances!$E$6:$BL$45,0,A61-1)&lt;&gt;"")*(INDEX(Balances!$E$6:$BL$45,0,A61)="")))</f>
        <v/>
      </c>
      <c r="J61">
        <f>IF(C61&gt;0,A61,0)</f>
        <v/>
      </c>
      <c r="K61">
        <f>IF(F61="",NA(),F61)</f>
        <v/>
      </c>
    </row>
    <row r="62">
      <c r="A62" t="n">
        <v>57</v>
      </c>
      <c r="B62" s="24">
        <f>EDATE(Settings!$B$3,A62-1)</f>
        <v/>
      </c>
      <c r="C62" s="25">
        <f>COUNT(INDEX(Balances!$E$6:$BL$45,0,A62))</f>
        <v/>
      </c>
      <c r="D62" s="19">
        <f>IF(C62=0,"",SUMIF(Balances!$C$6:$C$45,"Asset",INDEX(Balances!$E$6:$BL$45,0,A62)))</f>
        <v/>
      </c>
      <c r="E62" s="19">
        <f>IF(C62=0,"",SUMIF(Balances!$C$6:$C$45,"Debt",INDEX(Balances!$E$6:$BL$45,0,A62)))</f>
        <v/>
      </c>
      <c r="F62" s="26">
        <f>IF(C62=0,"",D62-E62)</f>
        <v/>
      </c>
      <c r="G62" s="20">
        <f>IF(OR(F62="",F61=""),"",F62-F61)</f>
        <v/>
      </c>
      <c r="H62" s="19">
        <f>IF(C62=0,"",F62-SUMIFS(INDEX(Balances!$E$6:$BL$45,0,A62),Balances!$C$6:$C$45,"Asset",Balances!$D$6:$D$45,"Yes")+SUMIFS(INDEX(Balances!$E$6:$BL$45,0,A62),Balances!$C$6:$C$45,"Debt",Balances!$D$6:$D$45,"Yes"))</f>
        <v/>
      </c>
      <c r="I62" s="25">
        <f>IF(C62=0,"",SUMPRODUCT((Balances!$A$6:$A$45&lt;&gt;"")*(INDEX(Balances!$E$6:$BL$45,0,A62-1)&lt;&gt;"")*(INDEX(Balances!$E$6:$BL$45,0,A62)="")))</f>
        <v/>
      </c>
      <c r="J62">
        <f>IF(C62&gt;0,A62,0)</f>
        <v/>
      </c>
      <c r="K62">
        <f>IF(F62="",NA(),F62)</f>
        <v/>
      </c>
    </row>
    <row r="63">
      <c r="A63" t="n">
        <v>58</v>
      </c>
      <c r="B63" s="24">
        <f>EDATE(Settings!$B$3,A63-1)</f>
        <v/>
      </c>
      <c r="C63" s="25">
        <f>COUNT(INDEX(Balances!$E$6:$BL$45,0,A63))</f>
        <v/>
      </c>
      <c r="D63" s="19">
        <f>IF(C63=0,"",SUMIF(Balances!$C$6:$C$45,"Asset",INDEX(Balances!$E$6:$BL$45,0,A63)))</f>
        <v/>
      </c>
      <c r="E63" s="19">
        <f>IF(C63=0,"",SUMIF(Balances!$C$6:$C$45,"Debt",INDEX(Balances!$E$6:$BL$45,0,A63)))</f>
        <v/>
      </c>
      <c r="F63" s="26">
        <f>IF(C63=0,"",D63-E63)</f>
        <v/>
      </c>
      <c r="G63" s="20">
        <f>IF(OR(F63="",F62=""),"",F63-F62)</f>
        <v/>
      </c>
      <c r="H63" s="19">
        <f>IF(C63=0,"",F63-SUMIFS(INDEX(Balances!$E$6:$BL$45,0,A63),Balances!$C$6:$C$45,"Asset",Balances!$D$6:$D$45,"Yes")+SUMIFS(INDEX(Balances!$E$6:$BL$45,0,A63),Balances!$C$6:$C$45,"Debt",Balances!$D$6:$D$45,"Yes"))</f>
        <v/>
      </c>
      <c r="I63" s="25">
        <f>IF(C63=0,"",SUMPRODUCT((Balances!$A$6:$A$45&lt;&gt;"")*(INDEX(Balances!$E$6:$BL$45,0,A63-1)&lt;&gt;"")*(INDEX(Balances!$E$6:$BL$45,0,A63)="")))</f>
        <v/>
      </c>
      <c r="J63">
        <f>IF(C63&gt;0,A63,0)</f>
        <v/>
      </c>
      <c r="K63">
        <f>IF(F63="",NA(),F63)</f>
        <v/>
      </c>
    </row>
    <row r="64">
      <c r="A64" t="n">
        <v>59</v>
      </c>
      <c r="B64" s="24">
        <f>EDATE(Settings!$B$3,A64-1)</f>
        <v/>
      </c>
      <c r="C64" s="25">
        <f>COUNT(INDEX(Balances!$E$6:$BL$45,0,A64))</f>
        <v/>
      </c>
      <c r="D64" s="19">
        <f>IF(C64=0,"",SUMIF(Balances!$C$6:$C$45,"Asset",INDEX(Balances!$E$6:$BL$45,0,A64)))</f>
        <v/>
      </c>
      <c r="E64" s="19">
        <f>IF(C64=0,"",SUMIF(Balances!$C$6:$C$45,"Debt",INDEX(Balances!$E$6:$BL$45,0,A64)))</f>
        <v/>
      </c>
      <c r="F64" s="26">
        <f>IF(C64=0,"",D64-E64)</f>
        <v/>
      </c>
      <c r="G64" s="20">
        <f>IF(OR(F64="",F63=""),"",F64-F63)</f>
        <v/>
      </c>
      <c r="H64" s="19">
        <f>IF(C64=0,"",F64-SUMIFS(INDEX(Balances!$E$6:$BL$45,0,A64),Balances!$C$6:$C$45,"Asset",Balances!$D$6:$D$45,"Yes")+SUMIFS(INDEX(Balances!$E$6:$BL$45,0,A64),Balances!$C$6:$C$45,"Debt",Balances!$D$6:$D$45,"Yes"))</f>
        <v/>
      </c>
      <c r="I64" s="25">
        <f>IF(C64=0,"",SUMPRODUCT((Balances!$A$6:$A$45&lt;&gt;"")*(INDEX(Balances!$E$6:$BL$45,0,A64-1)&lt;&gt;"")*(INDEX(Balances!$E$6:$BL$45,0,A64)="")))</f>
        <v/>
      </c>
      <c r="J64">
        <f>IF(C64&gt;0,A64,0)</f>
        <v/>
      </c>
      <c r="K64">
        <f>IF(F64="",NA(),F64)</f>
        <v/>
      </c>
    </row>
    <row r="65">
      <c r="A65" t="n">
        <v>60</v>
      </c>
      <c r="B65" s="24">
        <f>EDATE(Settings!$B$3,A65-1)</f>
        <v/>
      </c>
      <c r="C65" s="25">
        <f>COUNT(INDEX(Balances!$E$6:$BL$45,0,A65))</f>
        <v/>
      </c>
      <c r="D65" s="19">
        <f>IF(C65=0,"",SUMIF(Balances!$C$6:$C$45,"Asset",INDEX(Balances!$E$6:$BL$45,0,A65)))</f>
        <v/>
      </c>
      <c r="E65" s="19">
        <f>IF(C65=0,"",SUMIF(Balances!$C$6:$C$45,"Debt",INDEX(Balances!$E$6:$BL$45,0,A65)))</f>
        <v/>
      </c>
      <c r="F65" s="26">
        <f>IF(C65=0,"",D65-E65)</f>
        <v/>
      </c>
      <c r="G65" s="20">
        <f>IF(OR(F65="",F64=""),"",F65-F64)</f>
        <v/>
      </c>
      <c r="H65" s="19">
        <f>IF(C65=0,"",F65-SUMIFS(INDEX(Balances!$E$6:$BL$45,0,A65),Balances!$C$6:$C$45,"Asset",Balances!$D$6:$D$45,"Yes")+SUMIFS(INDEX(Balances!$E$6:$BL$45,0,A65),Balances!$C$6:$C$45,"Debt",Balances!$D$6:$D$45,"Yes"))</f>
        <v/>
      </c>
      <c r="I65" s="25">
        <f>IF(C65=0,"",SUMPRODUCT((Balances!$A$6:$A$45&lt;&gt;"")*(INDEX(Balances!$E$6:$BL$45,0,A65-1)&lt;&gt;"")*(INDEX(Balances!$E$6:$BL$45,0,A65)="")))</f>
        <v/>
      </c>
      <c r="J65">
        <f>IF(C65&gt;0,A65,0)</f>
        <v/>
      </c>
      <c r="K65">
        <f>IF(F65="",NA(),F65)</f>
        <v/>
      </c>
    </row>
  </sheetData>
  <conditionalFormatting sqref="I6:I65">
    <cfRule type="expression" priority="1" dxfId="0">
      <formula>N(I6)&gt;0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C9AE84"/>
    <outlinePr summaryBelow="1" summaryRight="1"/>
    <pageSetUpPr/>
  </sheetPr>
  <dimension ref="A1:C20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24" customWidth="1" min="3" max="3"/>
  </cols>
  <sheetData>
    <row r="1">
      <c r="A1" s="5" t="inlineStr">
        <is>
          <t>Settings</t>
        </is>
      </c>
    </row>
    <row r="3">
      <c r="A3" s="27" t="inlineStr">
        <is>
          <t>First month</t>
        </is>
      </c>
      <c r="B3" s="28" t="n">
        <v>45597</v>
      </c>
      <c r="C3" s="7" t="inlineStr">
        <is>
          <t>The first column on the Balances tab. Any day of the month works.</t>
        </is>
      </c>
    </row>
    <row r="5">
      <c r="A5" s="27" t="inlineStr">
        <is>
          <t>Categories</t>
        </is>
      </c>
    </row>
    <row r="6" ht="30" customHeight="1">
      <c r="A6" s="17" t="inlineStr">
        <is>
          <t>Category</t>
        </is>
      </c>
      <c r="B6" s="17" t="inlineStr">
        <is>
          <t>Asset or debt</t>
        </is>
      </c>
      <c r="C6" s="17" t="inlineStr">
        <is>
          <t>Leave out of "without home"?</t>
        </is>
      </c>
    </row>
    <row r="7">
      <c r="A7" s="22" t="inlineStr">
        <is>
          <t>Cash</t>
        </is>
      </c>
      <c r="B7" s="22" t="inlineStr">
        <is>
          <t>Asset</t>
        </is>
      </c>
      <c r="C7" s="22" t="inlineStr">
        <is>
          <t>No</t>
        </is>
      </c>
    </row>
    <row r="8">
      <c r="A8" s="22" t="inlineStr">
        <is>
          <t>Retirement</t>
        </is>
      </c>
      <c r="B8" s="22" t="inlineStr">
        <is>
          <t>Asset</t>
        </is>
      </c>
      <c r="C8" s="22" t="inlineStr">
        <is>
          <t>No</t>
        </is>
      </c>
    </row>
    <row r="9">
      <c r="A9" s="22" t="inlineStr">
        <is>
          <t>Investments</t>
        </is>
      </c>
      <c r="B9" s="22" t="inlineStr">
        <is>
          <t>Asset</t>
        </is>
      </c>
      <c r="C9" s="22" t="inlineStr">
        <is>
          <t>No</t>
        </is>
      </c>
    </row>
    <row r="10">
      <c r="A10" s="22" t="inlineStr">
        <is>
          <t>Home</t>
        </is>
      </c>
      <c r="B10" s="22" t="inlineStr">
        <is>
          <t>Asset</t>
        </is>
      </c>
      <c r="C10" s="22" t="inlineStr">
        <is>
          <t>Yes</t>
        </is>
      </c>
    </row>
    <row r="11">
      <c r="A11" s="22" t="inlineStr">
        <is>
          <t>Vehicles</t>
        </is>
      </c>
      <c r="B11" s="22" t="inlineStr">
        <is>
          <t>Asset</t>
        </is>
      </c>
      <c r="C11" s="22" t="inlineStr">
        <is>
          <t>No</t>
        </is>
      </c>
    </row>
    <row r="12">
      <c r="A12" s="22" t="inlineStr">
        <is>
          <t>Other assets</t>
        </is>
      </c>
      <c r="B12" s="22" t="inlineStr">
        <is>
          <t>Asset</t>
        </is>
      </c>
      <c r="C12" s="22" t="inlineStr">
        <is>
          <t>No</t>
        </is>
      </c>
    </row>
    <row r="13">
      <c r="A13" s="22" t="inlineStr">
        <is>
          <t>Mortgage</t>
        </is>
      </c>
      <c r="B13" s="22" t="inlineStr">
        <is>
          <t>Debt</t>
        </is>
      </c>
      <c r="C13" s="22" t="inlineStr">
        <is>
          <t>Yes</t>
        </is>
      </c>
    </row>
    <row r="14">
      <c r="A14" s="22" t="inlineStr">
        <is>
          <t>Car loans</t>
        </is>
      </c>
      <c r="B14" s="22" t="inlineStr">
        <is>
          <t>Debt</t>
        </is>
      </c>
      <c r="C14" s="22" t="inlineStr">
        <is>
          <t>No</t>
        </is>
      </c>
    </row>
    <row r="15">
      <c r="A15" s="22" t="inlineStr">
        <is>
          <t>Student loans</t>
        </is>
      </c>
      <c r="B15" s="22" t="inlineStr">
        <is>
          <t>Debt</t>
        </is>
      </c>
      <c r="C15" s="22" t="inlineStr">
        <is>
          <t>No</t>
        </is>
      </c>
    </row>
    <row r="16">
      <c r="A16" s="22" t="inlineStr">
        <is>
          <t>Credit cards</t>
        </is>
      </c>
      <c r="B16" s="22" t="inlineStr">
        <is>
          <t>Debt</t>
        </is>
      </c>
      <c r="C16" s="22" t="inlineStr">
        <is>
          <t>No</t>
        </is>
      </c>
    </row>
    <row r="17">
      <c r="A17" s="22" t="inlineStr">
        <is>
          <t>Other debts</t>
        </is>
      </c>
      <c r="B17" s="22" t="inlineStr">
        <is>
          <t>Debt</t>
        </is>
      </c>
      <c r="C17" s="22" t="inlineStr">
        <is>
          <t>No</t>
        </is>
      </c>
    </row>
    <row r="18">
      <c r="A18" s="22" t="n"/>
      <c r="B18" s="22" t="n"/>
      <c r="C18" s="22" t="n"/>
    </row>
    <row r="20">
      <c r="A20" s="7" t="inlineStr">
        <is>
          <t>Rename or add categories here. "Leave out" = Yes removes that category from the "net worth without home" figure (by default the home and the mortgage).</t>
        </is>
      </c>
    </row>
  </sheetData>
  <dataValidations count="2">
    <dataValidation sqref="B7:B18" showDropDown="0" showInputMessage="0" showErrorMessage="0" allowBlank="1" type="list">
      <formula1>"Asset,Debt"</formula1>
    </dataValidation>
    <dataValidation sqref="C7:C18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2026-10-28T16:49:38Z</dcterms:created>
  <dcterms:modified xmlns:dcterms="http://purl.org/dc/terms/" xmlns:xsi="http://www.w3.org/2001/XMLSchema-instance" xsi:type="dcterms:W3CDTF">2026-10-28T16:49:38Z</dcterms:modified>
</cp:coreProperties>
</file>